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Guilherme Engenharia\3. Convênios\12. Pracinha-SP\49. Ponte_Aduela_Defesa Civil\"/>
    </mc:Choice>
  </mc:AlternateContent>
  <bookViews>
    <workbookView xWindow="0" yWindow="0" windowWidth="16680" windowHeight="10860" activeTab="1"/>
  </bookViews>
  <sheets>
    <sheet name="QCI" sheetId="1" r:id="rId1"/>
    <sheet name="CronogFF" sheetId="11" r:id="rId2"/>
  </sheets>
  <externalReferences>
    <externalReference r:id="rId3"/>
  </externalReferences>
  <definedNames>
    <definedName name="_xlnm.Print_Area" localSheetId="1">CronogFF!$A$1:$AE$36</definedName>
    <definedName name="_xlnm.Print_Area" localSheetId="0">QCI!$A$1:$AA$51</definedName>
    <definedName name="_xlnm.Print_Titles" localSheetId="1">CronogFF!$B:$G,CronogFF!$2:$14</definedName>
  </definedNames>
  <calcPr calcId="162913"/>
</workbook>
</file>

<file path=xl/calcChain.xml><?xml version="1.0" encoding="utf-8"?>
<calcChain xmlns="http://schemas.openxmlformats.org/spreadsheetml/2006/main">
  <c r="C18" i="11" l="1"/>
  <c r="C19" i="11"/>
  <c r="Y19" i="1"/>
  <c r="Y18" i="1"/>
  <c r="Y17" i="1"/>
  <c r="Y16" i="1"/>
  <c r="Y15" i="1"/>
  <c r="C16" i="11" l="1"/>
  <c r="C17" i="11"/>
  <c r="O16" i="1" l="1"/>
  <c r="F18" i="11" l="1"/>
  <c r="K18" i="11"/>
  <c r="O18" i="11" s="1"/>
  <c r="S18" i="11" s="1"/>
  <c r="W18" i="11" s="1"/>
  <c r="AA18" i="11" s="1"/>
  <c r="AE18" i="11" s="1"/>
  <c r="AI18" i="11" s="1"/>
  <c r="AM18" i="11" s="1"/>
  <c r="AQ18" i="11" s="1"/>
  <c r="AU18" i="11" s="1"/>
  <c r="AY18" i="11" s="1"/>
  <c r="BC18" i="11" s="1"/>
  <c r="BG18" i="11" s="1"/>
  <c r="BK18" i="11" s="1"/>
  <c r="BO18" i="11" s="1"/>
  <c r="BS18" i="11" s="1"/>
  <c r="BW18" i="11" s="1"/>
  <c r="CA18" i="11" s="1"/>
  <c r="CE18" i="11" s="1"/>
  <c r="CI18" i="11" s="1"/>
  <c r="CM18" i="11" s="1"/>
  <c r="CQ18" i="11" s="1"/>
  <c r="CU18" i="11" s="1"/>
  <c r="CY18" i="11" s="1"/>
  <c r="F19" i="11"/>
  <c r="K19" i="11"/>
  <c r="O19" i="11" s="1"/>
  <c r="S19" i="11" s="1"/>
  <c r="W19" i="11" s="1"/>
  <c r="AA19" i="11" s="1"/>
  <c r="AE19" i="11" s="1"/>
  <c r="AI19" i="11" s="1"/>
  <c r="AM19" i="11" s="1"/>
  <c r="AQ19" i="11" s="1"/>
  <c r="AU19" i="11" s="1"/>
  <c r="AY19" i="11" s="1"/>
  <c r="BC19" i="11" s="1"/>
  <c r="BG19" i="11" s="1"/>
  <c r="BK19" i="11" s="1"/>
  <c r="BO19" i="11" s="1"/>
  <c r="BS19" i="11" s="1"/>
  <c r="BW19" i="11" s="1"/>
  <c r="CA19" i="11" s="1"/>
  <c r="CE19" i="11" s="1"/>
  <c r="CI19" i="11" s="1"/>
  <c r="CM19" i="11" s="1"/>
  <c r="CQ19" i="11" s="1"/>
  <c r="CU19" i="11" s="1"/>
  <c r="CY19" i="11" s="1"/>
  <c r="F20" i="11"/>
  <c r="K20" i="11"/>
  <c r="O20" i="11"/>
  <c r="S20" i="11" s="1"/>
  <c r="W20" i="11" s="1"/>
  <c r="AA20" i="11" s="1"/>
  <c r="AE20" i="11" s="1"/>
  <c r="AI20" i="11" s="1"/>
  <c r="AM20" i="11" s="1"/>
  <c r="AQ20" i="11" s="1"/>
  <c r="AU20" i="11" s="1"/>
  <c r="AY20" i="11" s="1"/>
  <c r="BC20" i="11" s="1"/>
  <c r="BG20" i="11" s="1"/>
  <c r="BK20" i="11" s="1"/>
  <c r="BO20" i="11" s="1"/>
  <c r="BS20" i="11" s="1"/>
  <c r="BW20" i="11" s="1"/>
  <c r="CA20" i="11" s="1"/>
  <c r="CE20" i="11" s="1"/>
  <c r="CI20" i="11" s="1"/>
  <c r="CM20" i="11" s="1"/>
  <c r="CQ20" i="11" s="1"/>
  <c r="CU20" i="11" s="1"/>
  <c r="CY20" i="11" s="1"/>
  <c r="F21" i="11"/>
  <c r="K21" i="11"/>
  <c r="O21" i="11" s="1"/>
  <c r="S21" i="11" s="1"/>
  <c r="W21" i="11" s="1"/>
  <c r="AA21" i="11" s="1"/>
  <c r="AE21" i="11" s="1"/>
  <c r="AI21" i="11" s="1"/>
  <c r="AM21" i="11" s="1"/>
  <c r="AQ21" i="11" s="1"/>
  <c r="AU21" i="11" s="1"/>
  <c r="AY21" i="11" s="1"/>
  <c r="BC21" i="11" s="1"/>
  <c r="BG21" i="11" s="1"/>
  <c r="BK21" i="11" s="1"/>
  <c r="BO21" i="11" s="1"/>
  <c r="BS21" i="11" s="1"/>
  <c r="BW21" i="11" s="1"/>
  <c r="CA21" i="11" s="1"/>
  <c r="CE21" i="11" s="1"/>
  <c r="CI21" i="11" s="1"/>
  <c r="CM21" i="11" s="1"/>
  <c r="CQ21" i="11" s="1"/>
  <c r="CU21" i="11" s="1"/>
  <c r="CY21" i="11" s="1"/>
  <c r="F22" i="11"/>
  <c r="K22" i="11"/>
  <c r="O22" i="11"/>
  <c r="S22" i="11" s="1"/>
  <c r="W22" i="11" s="1"/>
  <c r="AA22" i="11" s="1"/>
  <c r="AE22" i="11" s="1"/>
  <c r="AI22" i="11" s="1"/>
  <c r="AM22" i="11" s="1"/>
  <c r="AQ22" i="11" s="1"/>
  <c r="AU22" i="11" s="1"/>
  <c r="AY22" i="11" s="1"/>
  <c r="BC22" i="11" s="1"/>
  <c r="BG22" i="11" s="1"/>
  <c r="BK22" i="11" s="1"/>
  <c r="BO22" i="11" s="1"/>
  <c r="BS22" i="11" s="1"/>
  <c r="BW22" i="11" s="1"/>
  <c r="CA22" i="11" s="1"/>
  <c r="CE22" i="11" s="1"/>
  <c r="CI22" i="11" s="1"/>
  <c r="CM22" i="11" s="1"/>
  <c r="CQ22" i="11" s="1"/>
  <c r="CU22" i="11" s="1"/>
  <c r="CY22" i="11" s="1"/>
  <c r="F23" i="11"/>
  <c r="K23" i="11"/>
  <c r="O23" i="11" s="1"/>
  <c r="S23" i="11" s="1"/>
  <c r="W23" i="11" s="1"/>
  <c r="AA23" i="11" s="1"/>
  <c r="AE23" i="11" s="1"/>
  <c r="AI23" i="11" s="1"/>
  <c r="AM23" i="11" s="1"/>
  <c r="AQ23" i="11" s="1"/>
  <c r="AU23" i="11" s="1"/>
  <c r="AY23" i="11" s="1"/>
  <c r="BC23" i="11" s="1"/>
  <c r="BG23" i="11" s="1"/>
  <c r="BK23" i="11" s="1"/>
  <c r="BO23" i="11" s="1"/>
  <c r="BS23" i="11" s="1"/>
  <c r="BW23" i="11" s="1"/>
  <c r="CA23" i="11" s="1"/>
  <c r="CE23" i="11" s="1"/>
  <c r="CI23" i="11" s="1"/>
  <c r="CM23" i="11" s="1"/>
  <c r="CQ23" i="11" s="1"/>
  <c r="CU23" i="11" s="1"/>
  <c r="CY23" i="11" s="1"/>
  <c r="F24" i="11"/>
  <c r="K24" i="11"/>
  <c r="O24" i="11" s="1"/>
  <c r="S24" i="11" s="1"/>
  <c r="W24" i="11" s="1"/>
  <c r="AA24" i="11" s="1"/>
  <c r="AE24" i="11" s="1"/>
  <c r="AI24" i="11" s="1"/>
  <c r="AM24" i="11" s="1"/>
  <c r="AQ24" i="11" s="1"/>
  <c r="AU24" i="11" s="1"/>
  <c r="AY24" i="11" s="1"/>
  <c r="BC24" i="11" s="1"/>
  <c r="BG24" i="11" s="1"/>
  <c r="BK24" i="11" s="1"/>
  <c r="BO24" i="11" s="1"/>
  <c r="BS24" i="11" s="1"/>
  <c r="BW24" i="11" s="1"/>
  <c r="CA24" i="11" s="1"/>
  <c r="CE24" i="11" s="1"/>
  <c r="CI24" i="11" s="1"/>
  <c r="CM24" i="11" s="1"/>
  <c r="CQ24" i="11" s="1"/>
  <c r="CU24" i="11" s="1"/>
  <c r="CY24" i="11" s="1"/>
  <c r="X18" i="1" l="1"/>
  <c r="X19" i="1"/>
  <c r="X20" i="1"/>
  <c r="X21" i="1"/>
  <c r="X22" i="1"/>
  <c r="X23" i="1"/>
  <c r="X24" i="1"/>
  <c r="X25" i="1"/>
  <c r="X26" i="1"/>
  <c r="X27" i="1"/>
  <c r="X28" i="1"/>
  <c r="U18" i="1"/>
  <c r="S18" i="1" s="1"/>
  <c r="U19" i="1"/>
  <c r="S19" i="1" s="1"/>
  <c r="U20" i="1"/>
  <c r="S20" i="1" s="1"/>
  <c r="U21" i="1"/>
  <c r="S21" i="1" s="1"/>
  <c r="U22" i="1"/>
  <c r="U23" i="1"/>
  <c r="U24" i="1"/>
  <c r="S24" i="1" s="1"/>
  <c r="U25" i="1"/>
  <c r="S25" i="1" s="1"/>
  <c r="U26" i="1"/>
  <c r="S26" i="1" s="1"/>
  <c r="U27" i="1"/>
  <c r="S27" i="1" s="1"/>
  <c r="U28" i="1"/>
  <c r="S28" i="1" s="1"/>
  <c r="V18" i="1"/>
  <c r="V19" i="1"/>
  <c r="V20" i="1"/>
  <c r="V21" i="1"/>
  <c r="V22" i="1"/>
  <c r="V23" i="1"/>
  <c r="V24" i="1"/>
  <c r="V25" i="1"/>
  <c r="V26" i="1"/>
  <c r="V27" i="1"/>
  <c r="V28" i="1"/>
  <c r="S22" i="1"/>
  <c r="S23" i="1"/>
  <c r="O18" i="1"/>
  <c r="O19" i="1"/>
  <c r="O20" i="1"/>
  <c r="O21" i="1"/>
  <c r="O22" i="1"/>
  <c r="O23" i="1"/>
  <c r="O24" i="1"/>
  <c r="O25" i="1"/>
  <c r="O26" i="1"/>
  <c r="O27" i="1"/>
  <c r="O28" i="1"/>
  <c r="O29" i="1" l="1"/>
  <c r="O30" i="1"/>
  <c r="O31" i="1"/>
  <c r="O32" i="1"/>
  <c r="O33" i="1"/>
  <c r="O34" i="1"/>
  <c r="O35" i="1"/>
  <c r="O36" i="1"/>
  <c r="O37" i="1"/>
  <c r="O38" i="1"/>
  <c r="O39" i="1"/>
  <c r="C15" i="11"/>
  <c r="AZ9" i="11" l="1"/>
  <c r="AV9" i="11"/>
  <c r="BL9" i="11" s="1"/>
  <c r="CB9" i="11" s="1"/>
  <c r="CR9" i="11" s="1"/>
  <c r="AN9" i="11"/>
  <c r="BD9" i="11" s="1"/>
  <c r="BT9" i="11" s="1"/>
  <c r="CJ9" i="11" s="1"/>
  <c r="U29" i="1"/>
  <c r="U30" i="1"/>
  <c r="U31" i="1"/>
  <c r="U32" i="1"/>
  <c r="U33" i="1"/>
  <c r="U34" i="1"/>
  <c r="S34" i="1" s="1"/>
  <c r="U35" i="1"/>
  <c r="U36" i="1"/>
  <c r="S36" i="1" s="1"/>
  <c r="U37" i="1"/>
  <c r="U38" i="1"/>
  <c r="S38" i="1" s="1"/>
  <c r="U39" i="1"/>
  <c r="S39" i="1" s="1"/>
  <c r="P6" i="11"/>
  <c r="AV6" i="11" s="1"/>
  <c r="BL6" i="11" s="1"/>
  <c r="CB6" i="11" s="1"/>
  <c r="CR6" i="11" s="1"/>
  <c r="H6" i="11"/>
  <c r="AN6" i="11" s="1"/>
  <c r="BD6" i="11" s="1"/>
  <c r="BT6" i="11" s="1"/>
  <c r="CJ6" i="11" s="1"/>
  <c r="B5" i="1"/>
  <c r="L14" i="11"/>
  <c r="P14" i="11" s="1"/>
  <c r="T14" i="11" s="1"/>
  <c r="X14" i="11" s="1"/>
  <c r="AF14" i="11" s="1"/>
  <c r="AJ14" i="11" s="1"/>
  <c r="AN14" i="11" s="1"/>
  <c r="AR14" i="11" s="1"/>
  <c r="AZ14" i="11" s="1"/>
  <c r="BD14" i="11" s="1"/>
  <c r="BH14" i="11" s="1"/>
  <c r="BL14" i="11" s="1"/>
  <c r="O13" i="11"/>
  <c r="S13" i="11" s="1"/>
  <c r="W13" i="11" s="1"/>
  <c r="AA13" i="11" s="1"/>
  <c r="AE13" i="11" s="1"/>
  <c r="AI13" i="11" s="1"/>
  <c r="AM13" i="11" s="1"/>
  <c r="AQ13" i="11" s="1"/>
  <c r="AU13" i="11" s="1"/>
  <c r="AY13" i="11" s="1"/>
  <c r="BC13" i="11" s="1"/>
  <c r="BG13" i="11" s="1"/>
  <c r="BK13" i="11" s="1"/>
  <c r="BO13" i="11" s="1"/>
  <c r="BS13" i="11" s="1"/>
  <c r="BW13" i="11" s="1"/>
  <c r="CA13" i="11" s="1"/>
  <c r="CE13" i="11" s="1"/>
  <c r="CI13" i="11" s="1"/>
  <c r="CM13" i="11" s="1"/>
  <c r="CQ13" i="11" s="1"/>
  <c r="CU13" i="11" s="1"/>
  <c r="CY13" i="11" s="1"/>
  <c r="L13" i="11"/>
  <c r="P13" i="11" s="1"/>
  <c r="X13" i="11" s="1"/>
  <c r="AB13" i="11" s="1"/>
  <c r="AF13" i="11" s="1"/>
  <c r="AN13" i="11" s="1"/>
  <c r="AR13" i="11" s="1"/>
  <c r="AV13" i="11" s="1"/>
  <c r="AZ13" i="11" s="1"/>
  <c r="BD13" i="11" s="1"/>
  <c r="B9" i="11"/>
  <c r="O13" i="1"/>
  <c r="S29" i="1"/>
  <c r="S30" i="1"/>
  <c r="S31" i="1"/>
  <c r="S32" i="1"/>
  <c r="S33" i="1"/>
  <c r="S35" i="1"/>
  <c r="S37" i="1"/>
  <c r="V29" i="1"/>
  <c r="V30" i="1"/>
  <c r="V31" i="1"/>
  <c r="V32" i="1"/>
  <c r="V33" i="1"/>
  <c r="V34" i="1"/>
  <c r="V35" i="1"/>
  <c r="V36" i="1"/>
  <c r="V37" i="1"/>
  <c r="V38" i="1"/>
  <c r="V39" i="1"/>
  <c r="AV7" i="11"/>
  <c r="D6" i="11"/>
  <c r="H7" i="11"/>
  <c r="CJ7" i="11" s="1"/>
  <c r="D7" i="11"/>
  <c r="X39" i="1"/>
  <c r="X38" i="1"/>
  <c r="X37" i="1"/>
  <c r="X36" i="1"/>
  <c r="X35" i="1"/>
  <c r="X34" i="1"/>
  <c r="X33" i="1"/>
  <c r="X32" i="1"/>
  <c r="X31" i="1"/>
  <c r="X30" i="1"/>
  <c r="X29" i="1"/>
  <c r="CV10" i="11"/>
  <c r="CR10" i="11"/>
  <c r="CN10" i="11"/>
  <c r="CJ10" i="11"/>
  <c r="CF10" i="11"/>
  <c r="CB10" i="11"/>
  <c r="BX10" i="11"/>
  <c r="BT10" i="11"/>
  <c r="BP10" i="11"/>
  <c r="BL10" i="11"/>
  <c r="BH10" i="11"/>
  <c r="BD10" i="11"/>
  <c r="AZ10" i="11"/>
  <c r="AV10" i="11"/>
  <c r="AR10" i="11"/>
  <c r="AN10" i="11"/>
  <c r="CJ12" i="11"/>
  <c r="BT12" i="11"/>
  <c r="BD12" i="11"/>
  <c r="AN12" i="11"/>
  <c r="K17" i="11"/>
  <c r="O17" i="11" s="1"/>
  <c r="K16" i="11"/>
  <c r="O16" i="11" s="1"/>
  <c r="S16" i="11" s="1"/>
  <c r="W16" i="11" s="1"/>
  <c r="AA16" i="11" s="1"/>
  <c r="AE16" i="11" s="1"/>
  <c r="AI16" i="11" s="1"/>
  <c r="AM16" i="11" s="1"/>
  <c r="AQ16" i="11" s="1"/>
  <c r="AU16" i="11" s="1"/>
  <c r="AY16" i="11" s="1"/>
  <c r="BC16" i="11" s="1"/>
  <c r="BG16" i="11" s="1"/>
  <c r="BK16" i="11" s="1"/>
  <c r="BO16" i="11" s="1"/>
  <c r="BS16" i="11" s="1"/>
  <c r="BW16" i="11" s="1"/>
  <c r="CA16" i="11" s="1"/>
  <c r="CE16" i="11" s="1"/>
  <c r="CI16" i="11" s="1"/>
  <c r="CM16" i="11" s="1"/>
  <c r="CQ16" i="11" s="1"/>
  <c r="CU16" i="11" s="1"/>
  <c r="CY16" i="11" s="1"/>
  <c r="K15" i="11"/>
  <c r="O15" i="11" s="1"/>
  <c r="S15" i="11" s="1"/>
  <c r="W15" i="11" s="1"/>
  <c r="AA15" i="11" s="1"/>
  <c r="AE15" i="11" s="1"/>
  <c r="AI15" i="11" s="1"/>
  <c r="AM15" i="11" s="1"/>
  <c r="AQ15" i="11" s="1"/>
  <c r="AU15" i="11" s="1"/>
  <c r="AY15" i="11" s="1"/>
  <c r="BC15" i="11" s="1"/>
  <c r="BG15" i="11" s="1"/>
  <c r="BK15" i="11" s="1"/>
  <c r="BO15" i="11" s="1"/>
  <c r="BS15" i="11" s="1"/>
  <c r="BW15" i="11" s="1"/>
  <c r="CA15" i="11" s="1"/>
  <c r="CE15" i="11" s="1"/>
  <c r="CI15" i="11" s="1"/>
  <c r="CM15" i="11" s="1"/>
  <c r="CQ15" i="11" s="1"/>
  <c r="CU15" i="11" s="1"/>
  <c r="CY15" i="11" s="1"/>
  <c r="P40" i="1"/>
  <c r="O43" i="1" s="1"/>
  <c r="T40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Q40" i="1"/>
  <c r="AB15" i="1"/>
  <c r="AJ13" i="11"/>
  <c r="T13" i="11"/>
  <c r="CR7" i="11" l="1"/>
  <c r="AB14" i="11"/>
  <c r="BP14" i="11"/>
  <c r="BT14" i="11"/>
  <c r="BX14" i="11" s="1"/>
  <c r="CB14" i="11" s="1"/>
  <c r="CF14" i="11" s="1"/>
  <c r="CJ14" i="11" s="1"/>
  <c r="AV14" i="11"/>
  <c r="BL7" i="11"/>
  <c r="CB7" i="11"/>
  <c r="S17" i="11"/>
  <c r="W17" i="11" s="1"/>
  <c r="AA17" i="11" s="1"/>
  <c r="AE17" i="11" s="1"/>
  <c r="AI17" i="11" s="1"/>
  <c r="AM17" i="11" s="1"/>
  <c r="AQ17" i="11" s="1"/>
  <c r="AU17" i="11" s="1"/>
  <c r="AY17" i="11" s="1"/>
  <c r="BC17" i="11" s="1"/>
  <c r="BG17" i="11" s="1"/>
  <c r="BK17" i="11" s="1"/>
  <c r="BO17" i="11" s="1"/>
  <c r="BS17" i="11" s="1"/>
  <c r="BW17" i="11" s="1"/>
  <c r="CA17" i="11" s="1"/>
  <c r="CE17" i="11" s="1"/>
  <c r="CI17" i="11" s="1"/>
  <c r="CM17" i="11" s="1"/>
  <c r="CQ17" i="11" s="1"/>
  <c r="CU17" i="11" s="1"/>
  <c r="CY17" i="11" s="1"/>
  <c r="BT7" i="11"/>
  <c r="AN7" i="11"/>
  <c r="BD7" i="11"/>
  <c r="BH13" i="11"/>
  <c r="BL13" i="11"/>
  <c r="BP13" i="11" s="1"/>
  <c r="BT13" i="11" s="1"/>
  <c r="BX13" i="11" s="1"/>
  <c r="CB13" i="11" s="1"/>
  <c r="BP9" i="11"/>
  <c r="BH9" i="11"/>
  <c r="AR9" i="11"/>
  <c r="CN14" i="11" l="1"/>
  <c r="CR14" i="11" s="1"/>
  <c r="CV14" i="11" s="1"/>
  <c r="CF9" i="11"/>
  <c r="BX9" i="11"/>
  <c r="CJ13" i="11"/>
  <c r="CN13" i="11" s="1"/>
  <c r="CR13" i="11" s="1"/>
  <c r="CV13" i="11" s="1"/>
  <c r="CF13" i="11"/>
  <c r="CV9" i="11" l="1"/>
  <c r="CN9" i="11"/>
  <c r="U17" i="1" l="1"/>
  <c r="U16" i="1"/>
  <c r="U15" i="1"/>
  <c r="X16" i="1" l="1"/>
  <c r="V16" i="1"/>
  <c r="F16" i="11"/>
  <c r="S16" i="1"/>
  <c r="X17" i="1" l="1"/>
  <c r="S17" i="1"/>
  <c r="V17" i="1"/>
  <c r="F17" i="11"/>
  <c r="O17" i="1"/>
  <c r="Y40" i="1" l="1"/>
  <c r="S15" i="1"/>
  <c r="S40" i="1" s="1"/>
  <c r="O15" i="1"/>
  <c r="O40" i="1" s="1"/>
  <c r="F15" i="11"/>
  <c r="AD15" i="1"/>
  <c r="AD20" i="1" s="1"/>
  <c r="AD23" i="1" s="1"/>
  <c r="V15" i="1"/>
  <c r="V40" i="1" s="1"/>
  <c r="AD17" i="1"/>
  <c r="X15" i="1"/>
  <c r="U40" i="1" l="1"/>
  <c r="W40" i="1"/>
  <c r="R40" i="1"/>
  <c r="X40" i="1" s="1"/>
  <c r="AB40" i="1"/>
  <c r="X26" i="11"/>
  <c r="AB26" i="11"/>
  <c r="AV26" i="11"/>
  <c r="T26" i="11"/>
  <c r="BP26" i="11"/>
  <c r="BL26" i="11"/>
  <c r="CV26" i="11"/>
  <c r="CN26" i="11"/>
  <c r="L26" i="11"/>
  <c r="AJ26" i="11"/>
  <c r="CB26" i="11"/>
  <c r="CR26" i="11"/>
  <c r="BT26" i="11"/>
  <c r="P26" i="11"/>
  <c r="AF26" i="11"/>
  <c r="H26" i="11"/>
  <c r="K26" i="11" s="1"/>
  <c r="CJ26" i="11"/>
  <c r="BX26" i="11"/>
  <c r="F26" i="11"/>
  <c r="BD26" i="11"/>
  <c r="BH26" i="11"/>
  <c r="AZ26" i="11"/>
  <c r="AR26" i="11"/>
  <c r="CF26" i="11"/>
  <c r="AN26" i="11"/>
  <c r="O26" i="11" l="1"/>
  <c r="S26" i="11" s="1"/>
  <c r="W26" i="11" s="1"/>
  <c r="AA26" i="11" s="1"/>
  <c r="AE26" i="11" s="1"/>
  <c r="AI26" i="11" s="1"/>
  <c r="AM26" i="11" s="1"/>
  <c r="AQ26" i="11" s="1"/>
  <c r="AU26" i="11" s="1"/>
  <c r="AY26" i="11" s="1"/>
  <c r="BC26" i="11" s="1"/>
  <c r="BG26" i="11" s="1"/>
  <c r="BK26" i="11" s="1"/>
  <c r="BO26" i="11" s="1"/>
  <c r="BS26" i="11" s="1"/>
  <c r="BW26" i="11" s="1"/>
  <c r="CA26" i="11" s="1"/>
  <c r="CE26" i="11" s="1"/>
  <c r="CI26" i="11" s="1"/>
  <c r="CM26" i="11" s="1"/>
  <c r="CQ26" i="11" s="1"/>
  <c r="CU26" i="11" s="1"/>
  <c r="CY26" i="11" s="1"/>
  <c r="G15" i="11"/>
  <c r="G18" i="11"/>
  <c r="G23" i="11"/>
  <c r="G24" i="11"/>
  <c r="G19" i="11"/>
  <c r="G21" i="11"/>
  <c r="G26" i="11"/>
  <c r="G16" i="11"/>
  <c r="G22" i="11"/>
  <c r="G20" i="11"/>
  <c r="G17" i="11"/>
  <c r="CV25" i="11" l="1"/>
  <c r="AJ25" i="11"/>
  <c r="AR25" i="11"/>
  <c r="T25" i="11"/>
  <c r="P25" i="11"/>
  <c r="BD25" i="11"/>
  <c r="AV25" i="11"/>
  <c r="BP25" i="11"/>
  <c r="L25" i="11"/>
  <c r="AZ25" i="11"/>
  <c r="AN25" i="11"/>
  <c r="CB25" i="11"/>
  <c r="X25" i="11"/>
  <c r="AB25" i="11"/>
  <c r="CJ25" i="11"/>
  <c r="H25" i="11"/>
  <c r="K25" i="11" s="1"/>
  <c r="CR25" i="11"/>
  <c r="BX25" i="11"/>
  <c r="BH25" i="11"/>
  <c r="CF25" i="11"/>
  <c r="CN25" i="11"/>
  <c r="BL25" i="11"/>
  <c r="BT25" i="11"/>
  <c r="AF25" i="11"/>
  <c r="O25" i="11" l="1"/>
  <c r="S25" i="11" s="1"/>
  <c r="W25" i="11" s="1"/>
  <c r="AA25" i="11" s="1"/>
  <c r="AE25" i="11" s="1"/>
  <c r="AI25" i="11" s="1"/>
  <c r="AM25" i="11" s="1"/>
  <c r="AQ25" i="11" s="1"/>
  <c r="AU25" i="11" s="1"/>
  <c r="AY25" i="11" s="1"/>
  <c r="BC25" i="11" s="1"/>
  <c r="BG25" i="11" s="1"/>
  <c r="BK25" i="11" s="1"/>
  <c r="BO25" i="11" s="1"/>
  <c r="BS25" i="11" s="1"/>
  <c r="BW25" i="11" s="1"/>
  <c r="CA25" i="11" s="1"/>
  <c r="CE25" i="11" s="1"/>
  <c r="CI25" i="11" s="1"/>
  <c r="CM25" i="11" s="1"/>
  <c r="CQ25" i="11" s="1"/>
  <c r="CU25" i="11" s="1"/>
  <c r="CY25" i="11" s="1"/>
</calcChain>
</file>

<file path=xl/sharedStrings.xml><?xml version="1.0" encoding="utf-8"?>
<sst xmlns="http://schemas.openxmlformats.org/spreadsheetml/2006/main" count="117" uniqueCount="78">
  <si>
    <t>Descição</t>
  </si>
  <si>
    <t>Total %</t>
  </si>
  <si>
    <t xml:space="preserve"> R$</t>
  </si>
  <si>
    <t>OS ou FIN</t>
  </si>
  <si>
    <t>EF ou AD</t>
  </si>
  <si>
    <t>Tipo de contrapartida: FIN = Financeira; OS = em Obras e Serviços.</t>
  </si>
  <si>
    <t>Forma de execução: AD = Administração Direta pelo Tomador</t>
  </si>
  <si>
    <t xml:space="preserve">ou EF se execução e/ou fornecimento a contratar/contrado. </t>
  </si>
  <si>
    <t>Item</t>
  </si>
  <si>
    <t>Discriminação</t>
  </si>
  <si>
    <t>Contrapartida</t>
  </si>
  <si>
    <t>Nº do CT</t>
  </si>
  <si>
    <t>OCULTAR</t>
  </si>
  <si>
    <t>SOMENTE CP</t>
  </si>
  <si>
    <t>VERIFIC USO REP</t>
  </si>
  <si>
    <t>CONTA PREENCH</t>
  </si>
  <si>
    <t>%</t>
  </si>
  <si>
    <t>R$</t>
  </si>
  <si>
    <t>ACUM</t>
  </si>
  <si>
    <t>Total (R$):</t>
  </si>
  <si>
    <t>Total (%):</t>
  </si>
  <si>
    <t>Proponente/Tomador</t>
  </si>
  <si>
    <t>Empreendimento ( nome/apelido)</t>
  </si>
  <si>
    <t xml:space="preserve">Valor </t>
  </si>
  <si>
    <t>Peso</t>
  </si>
  <si>
    <t>QCI - Quadro de Composição do Investimento</t>
  </si>
  <si>
    <t>Total</t>
  </si>
  <si>
    <t>Execução</t>
  </si>
  <si>
    <t>Aprovação  (data)</t>
  </si>
  <si>
    <t>Nome do Prefeito e da Cidade/UF</t>
  </si>
  <si>
    <t>Operação</t>
  </si>
  <si>
    <t>Financiamento</t>
  </si>
  <si>
    <t>Repassse</t>
  </si>
  <si>
    <t>(%)</t>
  </si>
  <si>
    <t>Próprios       (R$)</t>
  </si>
  <si>
    <t>Outros            (R$)</t>
  </si>
  <si>
    <t>Município/UF</t>
  </si>
  <si>
    <t>Programa/Modalidade/Ação</t>
  </si>
  <si>
    <t>SIMPLES</t>
  </si>
  <si>
    <t>Limite</t>
  </si>
  <si>
    <t>Inferior</t>
  </si>
  <si>
    <t>Superior</t>
  </si>
  <si>
    <t>Ocultar</t>
  </si>
  <si>
    <t>Grau de Sigilo</t>
  </si>
  <si>
    <t>#00</t>
  </si>
  <si>
    <t>Quant./unid</t>
  </si>
  <si>
    <t>Local/Data</t>
  </si>
  <si>
    <t>CRONOGRAMA FÍSICO - FINANCEIRO</t>
  </si>
  <si>
    <t>x</t>
  </si>
  <si>
    <t>EF</t>
  </si>
  <si>
    <t>Mês</t>
  </si>
  <si>
    <t>Guilherme Vieira Garcia</t>
  </si>
  <si>
    <t>Inicio da vigência (data)</t>
  </si>
  <si>
    <t>Fim da vigência (data)</t>
  </si>
  <si>
    <t>Empresa contratada</t>
  </si>
  <si>
    <t>Tempo da vigencia (mês)</t>
  </si>
  <si>
    <t>RESPONSÁVEL TÉCNICO</t>
  </si>
  <si>
    <t>Engenheiro Civil e Sanitarista</t>
  </si>
  <si>
    <t>CREA/SP: 5069400367</t>
  </si>
  <si>
    <t>_____________________________________________</t>
  </si>
  <si>
    <t>RECURSOS ESTADUAIS</t>
  </si>
  <si>
    <t>040/2023</t>
  </si>
  <si>
    <t>PREFEITURA MUNICIPAL DE PRACINHA</t>
  </si>
  <si>
    <t>PRACINHA/SP</t>
  </si>
  <si>
    <r>
      <rPr>
        <b/>
        <sz val="12"/>
        <rFont val="Arial"/>
        <family val="2"/>
      </rPr>
      <t>PREFEITURA MUNICIPAL DE PRACINHA</t>
    </r>
    <r>
      <rPr>
        <sz val="11"/>
        <rFont val="Arial"/>
        <family val="2"/>
      </rPr>
      <t xml:space="preserve">
CNPJ 67.662.007/0001-40
Av. Francisco Gimenes nº 175 Centro – Telefone: (18) 3552-1141
E-mails: prefeitura@pracinha.sp.gov.br | engenharia@pracinha.sp.gov.br</t>
    </r>
  </si>
  <si>
    <t>-</t>
  </si>
  <si>
    <t>CONSTRUÇÃO DE PONTE EM ADUELA DE CONCRETO PRÉ-FABRICADO NO CÓRREGO JACUTINGA</t>
  </si>
  <si>
    <t>SERVIÇOS PRELIMINARES DA OBRA</t>
  </si>
  <si>
    <t>DEMOLIÇÃO DE PONTE</t>
  </si>
  <si>
    <t>INFRAESTRUTURA</t>
  </si>
  <si>
    <t>MESOESTRUTURA</t>
  </si>
  <si>
    <t>SERVIÇOS COMPLEMENTARES</t>
  </si>
  <si>
    <t>4</t>
  </si>
  <si>
    <t>02/2026</t>
  </si>
  <si>
    <t>06/2026</t>
  </si>
  <si>
    <t>Pracinha/SP, 21 de Janeiro de 2026</t>
  </si>
  <si>
    <t>CONVÊNIO DEFESA CIVIL - SP</t>
  </si>
  <si>
    <t>CONSTRUÇÃO DE PONTE EM ADUELA DE CONCRETO PRÉ-FABRICADO NO BAIRRO PONTE SECA, LOCALIZADO NA ESTRADA MUNICIPAL JOSÉ MANOEL PARRA, SOBRE O CÓRREGO JACUTINGA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</si>
</sst>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d/m/yy;@"/>
    <numFmt numFmtId="166" formatCode="_-* #,##0.00000000000000_-;\-* #,##0.00000000000000_-;_-* &quot;-&quot;??_-;_-@_-"/>
    <numFmt numFmtId="167" formatCode="_(* #,##0.00000000000000_);_(* \(#,##0.00000000000000\);_(* &quot;-&quot;??_);_(@_)"/>
    <numFmt numFmtId="168" formatCode="0.00000000000000"/>
  </numFmts>
  <fonts count="2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sz val="8"/>
      <color indexed="2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2"/>
      <name val="Swis721 Md BT"/>
      <family val="2"/>
    </font>
    <font>
      <sz val="9"/>
      <color indexed="12"/>
      <name val="Arial"/>
      <family val="2"/>
    </font>
    <font>
      <sz val="9"/>
      <color indexed="22"/>
      <name val="Arial"/>
      <family val="2"/>
    </font>
    <font>
      <sz val="11"/>
      <name val="Times New Roman"/>
      <family val="1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right" vertical="center"/>
    </xf>
    <xf numFmtId="0" fontId="4" fillId="3" borderId="3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164" fontId="1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4" fontId="11" fillId="0" borderId="0" xfId="2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4" fontId="0" fillId="0" borderId="0" xfId="0" applyNumberForma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3" fillId="2" borderId="3" xfId="2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right" vertical="center"/>
    </xf>
    <xf numFmtId="0" fontId="8" fillId="3" borderId="16" xfId="0" applyFont="1" applyFill="1" applyBorder="1" applyAlignment="1" applyProtection="1">
      <alignment horizontal="right" vertical="center"/>
    </xf>
    <xf numFmtId="0" fontId="8" fillId="3" borderId="10" xfId="0" applyFont="1" applyFill="1" applyBorder="1" applyAlignment="1" applyProtection="1">
      <alignment horizontal="left" vertical="center"/>
    </xf>
    <xf numFmtId="0" fontId="8" fillId="0" borderId="16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164" fontId="3" fillId="0" borderId="3" xfId="2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165" fontId="6" fillId="4" borderId="9" xfId="0" applyNumberFormat="1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Protection="1"/>
    <xf numFmtId="1" fontId="6" fillId="4" borderId="9" xfId="0" applyNumberFormat="1" applyFont="1" applyFill="1" applyBorder="1" applyAlignment="1" applyProtection="1">
      <alignment horizontal="center" vertical="center"/>
    </xf>
    <xf numFmtId="0" fontId="16" fillId="4" borderId="19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/>
    <xf numFmtId="0" fontId="6" fillId="5" borderId="3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0" xfId="0" applyFont="1" applyFill="1" applyAlignment="1" applyProtection="1">
      <alignment horizontal="left" vertical="center"/>
    </xf>
    <xf numFmtId="0" fontId="8" fillId="4" borderId="19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4" fontId="11" fillId="0" borderId="7" xfId="2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64" fontId="8" fillId="8" borderId="3" xfId="2" applyFont="1" applyFill="1" applyBorder="1" applyAlignment="1" applyProtection="1">
      <alignment horizontal="right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8" fillId="8" borderId="12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8" fillId="0" borderId="0" xfId="0" applyFont="1"/>
    <xf numFmtId="0" fontId="5" fillId="0" borderId="0" xfId="0" applyFont="1" applyBorder="1"/>
    <xf numFmtId="0" fontId="19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164" fontId="5" fillId="4" borderId="3" xfId="2" applyFont="1" applyFill="1" applyBorder="1" applyAlignment="1" applyProtection="1">
      <alignment horizontal="right" vertical="center"/>
    </xf>
    <xf numFmtId="164" fontId="20" fillId="4" borderId="3" xfId="2" applyFont="1" applyFill="1" applyBorder="1" applyAlignment="1" applyProtection="1">
      <alignment horizontal="right" vertical="center"/>
      <protection locked="0"/>
    </xf>
    <xf numFmtId="164" fontId="5" fillId="2" borderId="3" xfId="2" applyFont="1" applyFill="1" applyBorder="1" applyAlignment="1" applyProtection="1">
      <alignment horizontal="right" vertical="center"/>
      <protection locked="0"/>
    </xf>
    <xf numFmtId="10" fontId="5" fillId="4" borderId="3" xfId="1" applyNumberFormat="1" applyFont="1" applyFill="1" applyBorder="1" applyAlignment="1" applyProtection="1">
      <alignment horizontal="center" vertical="center"/>
    </xf>
    <xf numFmtId="10" fontId="5" fillId="0" borderId="3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8" borderId="16" xfId="0" applyFont="1" applyFill="1" applyBorder="1" applyAlignment="1" applyProtection="1">
      <alignment horizontal="center" vertical="center"/>
    </xf>
    <xf numFmtId="0" fontId="5" fillId="8" borderId="12" xfId="0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 applyProtection="1">
      <alignment horizontal="right" vertical="center"/>
    </xf>
    <xf numFmtId="0" fontId="5" fillId="8" borderId="10" xfId="0" applyFont="1" applyFill="1" applyBorder="1" applyAlignment="1" applyProtection="1">
      <alignment horizontal="right" vertical="center"/>
    </xf>
    <xf numFmtId="164" fontId="20" fillId="4" borderId="3" xfId="2" applyFont="1" applyFill="1" applyBorder="1" applyAlignment="1" applyProtection="1">
      <alignment horizontal="right" vertical="center"/>
    </xf>
    <xf numFmtId="0" fontId="5" fillId="6" borderId="11" xfId="0" applyFont="1" applyFill="1" applyBorder="1" applyAlignment="1" applyProtection="1">
      <alignment horizontal="center" vertical="center"/>
    </xf>
    <xf numFmtId="0" fontId="5" fillId="8" borderId="17" xfId="0" applyFont="1" applyFill="1" applyBorder="1" applyAlignment="1" applyProtection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right" vertical="center"/>
    </xf>
    <xf numFmtId="164" fontId="21" fillId="0" borderId="7" xfId="0" applyNumberFormat="1" applyFont="1" applyFill="1" applyBorder="1" applyAlignment="1" applyProtection="1">
      <alignment vertical="center"/>
    </xf>
    <xf numFmtId="0" fontId="5" fillId="6" borderId="20" xfId="0" applyFont="1" applyFill="1" applyBorder="1" applyAlignment="1" applyProtection="1">
      <alignment horizontal="center" vertical="center"/>
    </xf>
    <xf numFmtId="0" fontId="5" fillId="8" borderId="2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4" fontId="21" fillId="0" borderId="0" xfId="0" applyNumberFormat="1" applyFont="1" applyFill="1" applyBorder="1" applyAlignment="1">
      <alignment vertical="center"/>
    </xf>
    <xf numFmtId="164" fontId="21" fillId="6" borderId="11" xfId="0" applyNumberFormat="1" applyFont="1" applyFill="1" applyBorder="1" applyAlignment="1">
      <alignment vertical="center"/>
    </xf>
    <xf numFmtId="164" fontId="21" fillId="6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right" vertical="center"/>
    </xf>
    <xf numFmtId="0" fontId="5" fillId="8" borderId="16" xfId="0" applyFont="1" applyFill="1" applyBorder="1" applyAlignment="1">
      <alignment vertical="center"/>
    </xf>
    <xf numFmtId="0" fontId="5" fillId="8" borderId="12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2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6" fontId="5" fillId="9" borderId="0" xfId="0" applyNumberFormat="1" applyFont="1" applyFill="1" applyAlignment="1">
      <alignment vertical="center"/>
    </xf>
    <xf numFmtId="0" fontId="10" fillId="3" borderId="3" xfId="0" quotePrefix="1" applyFont="1" applyFill="1" applyBorder="1" applyAlignment="1" applyProtection="1">
      <alignment horizontal="center" vertical="center" wrapText="1"/>
    </xf>
    <xf numFmtId="164" fontId="4" fillId="4" borderId="3" xfId="2" applyFont="1" applyFill="1" applyBorder="1" applyAlignment="1" applyProtection="1">
      <alignment horizontal="right" vertical="center"/>
    </xf>
    <xf numFmtId="10" fontId="3" fillId="4" borderId="3" xfId="1" applyNumberFormat="1" applyFont="1" applyFill="1" applyBorder="1" applyAlignment="1" applyProtection="1">
      <alignment horizontal="right" vertical="center"/>
    </xf>
    <xf numFmtId="164" fontId="3" fillId="4" borderId="3" xfId="2" applyFont="1" applyFill="1" applyBorder="1" applyAlignment="1" applyProtection="1">
      <alignment horizontal="right" vertical="center"/>
    </xf>
    <xf numFmtId="164" fontId="3" fillId="4" borderId="3" xfId="2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7" fillId="3" borderId="6" xfId="0" applyFont="1" applyFill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right" vertical="center"/>
    </xf>
    <xf numFmtId="0" fontId="7" fillId="3" borderId="9" xfId="0" applyFont="1" applyFill="1" applyBorder="1" applyAlignment="1" applyProtection="1">
      <alignment horizontal="right" vertical="center"/>
    </xf>
    <xf numFmtId="164" fontId="4" fillId="3" borderId="5" xfId="2" applyFont="1" applyFill="1" applyBorder="1" applyAlignment="1" applyProtection="1">
      <alignment horizontal="right" vertical="center"/>
    </xf>
    <xf numFmtId="164" fontId="3" fillId="3" borderId="5" xfId="2" applyFont="1" applyFill="1" applyBorder="1" applyAlignment="1" applyProtection="1">
      <alignment horizontal="right" vertical="center"/>
    </xf>
    <xf numFmtId="164" fontId="3" fillId="5" borderId="5" xfId="2" applyFont="1" applyFill="1" applyBorder="1" applyAlignment="1" applyProtection="1">
      <alignment horizontal="right" vertical="center"/>
    </xf>
    <xf numFmtId="164" fontId="3" fillId="4" borderId="5" xfId="2" applyFont="1" applyFill="1" applyBorder="1" applyAlignment="1" applyProtection="1">
      <alignment horizontal="right" vertical="center"/>
    </xf>
    <xf numFmtId="164" fontId="3" fillId="0" borderId="5" xfId="2" applyFont="1" applyFill="1" applyBorder="1" applyAlignment="1" applyProtection="1">
      <alignment horizontal="right" vertical="center"/>
    </xf>
    <xf numFmtId="164" fontId="3" fillId="5" borderId="18" xfId="2" applyFont="1" applyFill="1" applyBorder="1" applyAlignment="1" applyProtection="1">
      <alignment horizontal="right" vertical="center"/>
    </xf>
    <xf numFmtId="164" fontId="3" fillId="4" borderId="18" xfId="2" applyFont="1" applyFill="1" applyBorder="1" applyAlignment="1" applyProtection="1">
      <alignment horizontal="right" vertical="center"/>
    </xf>
    <xf numFmtId="164" fontId="3" fillId="0" borderId="18" xfId="2" applyFont="1" applyFill="1" applyBorder="1" applyAlignment="1" applyProtection="1">
      <alignment horizontal="right" vertical="center"/>
    </xf>
    <xf numFmtId="0" fontId="7" fillId="3" borderId="16" xfId="0" applyFont="1" applyFill="1" applyBorder="1" applyAlignment="1" applyProtection="1">
      <alignment horizontal="right" vertical="center"/>
    </xf>
    <xf numFmtId="0" fontId="7" fillId="3" borderId="12" xfId="0" applyFont="1" applyFill="1" applyBorder="1" applyAlignment="1" applyProtection="1">
      <alignment horizontal="right" vertical="center"/>
    </xf>
    <xf numFmtId="164" fontId="3" fillId="5" borderId="3" xfId="2" applyFont="1" applyFill="1" applyBorder="1" applyAlignment="1" applyProtection="1">
      <alignment horizontal="right" vertical="center"/>
    </xf>
    <xf numFmtId="164" fontId="3" fillId="0" borderId="3" xfId="2" applyFont="1" applyFill="1" applyBorder="1" applyAlignment="1" applyProtection="1">
      <alignment horizontal="right" vertical="center"/>
    </xf>
    <xf numFmtId="0" fontId="7" fillId="11" borderId="3" xfId="0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right" vertical="center"/>
      <protection locked="0"/>
    </xf>
    <xf numFmtId="0" fontId="8" fillId="10" borderId="4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6" fillId="0" borderId="2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8" fillId="10" borderId="0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10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3" xfId="2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8" borderId="10" xfId="0" applyFont="1" applyFill="1" applyBorder="1" applyAlignment="1" applyProtection="1">
      <alignment horizontal="right" vertical="center"/>
    </xf>
    <xf numFmtId="0" fontId="8" fillId="8" borderId="3" xfId="0" applyFont="1" applyFill="1" applyBorder="1" applyAlignment="1" applyProtection="1">
      <alignment horizontal="right" vertical="center"/>
    </xf>
    <xf numFmtId="0" fontId="8" fillId="8" borderId="16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4" fontId="6" fillId="10" borderId="6" xfId="0" applyNumberFormat="1" applyFont="1" applyFill="1" applyBorder="1" applyAlignment="1" applyProtection="1">
      <alignment horizontal="center" vertical="center"/>
      <protection locked="0"/>
    </xf>
    <xf numFmtId="14" fontId="6" fillId="10" borderId="9" xfId="0" applyNumberFormat="1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 applyProtection="1">
      <alignment horizontal="left" vertical="center"/>
      <protection locked="0"/>
    </xf>
    <xf numFmtId="0" fontId="7" fillId="10" borderId="4" xfId="0" applyFont="1" applyFill="1" applyBorder="1" applyAlignment="1" applyProtection="1">
      <alignment horizontal="left" vertical="center"/>
      <protection locked="0"/>
    </xf>
    <xf numFmtId="0" fontId="7" fillId="10" borderId="9" xfId="0" applyFont="1" applyFill="1" applyBorder="1" applyAlignment="1" applyProtection="1">
      <alignment horizontal="left" vertical="center"/>
      <protection locked="0"/>
    </xf>
    <xf numFmtId="0" fontId="10" fillId="10" borderId="6" xfId="0" applyFont="1" applyFill="1" applyBorder="1" applyAlignment="1" applyProtection="1">
      <alignment horizontal="left" vertical="center" wrapText="1"/>
      <protection locked="0"/>
    </xf>
    <xf numFmtId="0" fontId="10" fillId="10" borderId="4" xfId="0" applyFont="1" applyFill="1" applyBorder="1" applyAlignment="1" applyProtection="1">
      <alignment horizontal="left" vertical="center" wrapText="1"/>
      <protection locked="0"/>
    </xf>
    <xf numFmtId="0" fontId="8" fillId="10" borderId="4" xfId="0" applyFont="1" applyFill="1" applyBorder="1" applyAlignment="1" applyProtection="1">
      <alignment horizontal="left" vertical="center"/>
      <protection locked="0"/>
    </xf>
    <xf numFmtId="0" fontId="7" fillId="10" borderId="6" xfId="0" applyFont="1" applyFill="1" applyBorder="1" applyAlignment="1" applyProtection="1">
      <alignment horizontal="left" vertical="center" wrapText="1"/>
      <protection locked="0"/>
    </xf>
    <xf numFmtId="0" fontId="8" fillId="10" borderId="9" xfId="0" applyFont="1" applyFill="1" applyBorder="1" applyAlignment="1" applyProtection="1">
      <alignment horizontal="left" vertical="center"/>
      <protection locked="0"/>
    </xf>
    <xf numFmtId="0" fontId="7" fillId="10" borderId="1" xfId="0" applyFont="1" applyFill="1" applyBorder="1" applyAlignment="1" applyProtection="1">
      <alignment horizontal="left" vertical="center" wrapText="1"/>
      <protection locked="0"/>
    </xf>
    <xf numFmtId="0" fontId="8" fillId="10" borderId="0" xfId="0" applyFont="1" applyFill="1" applyBorder="1" applyAlignment="1" applyProtection="1">
      <alignment horizontal="left" vertical="center"/>
      <protection locked="0"/>
    </xf>
    <xf numFmtId="0" fontId="8" fillId="10" borderId="2" xfId="0" applyFont="1" applyFill="1" applyBorder="1" applyAlignment="1" applyProtection="1">
      <alignment horizontal="left" vertical="center"/>
      <protection locked="0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49" fontId="6" fillId="10" borderId="6" xfId="0" applyNumberFormat="1" applyFont="1" applyFill="1" applyBorder="1" applyAlignment="1" applyProtection="1">
      <alignment horizontal="center" vertical="center"/>
      <protection locked="0"/>
    </xf>
    <xf numFmtId="49" fontId="6" fillId="10" borderId="4" xfId="0" applyNumberFormat="1" applyFont="1" applyFill="1" applyBorder="1" applyAlignment="1" applyProtection="1">
      <alignment horizontal="center" vertical="center"/>
      <protection locked="0"/>
    </xf>
    <xf numFmtId="49" fontId="6" fillId="1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10" borderId="6" xfId="0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/>
    </xf>
    <xf numFmtId="0" fontId="6" fillId="10" borderId="9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left" vertical="center"/>
    </xf>
    <xf numFmtId="0" fontId="6" fillId="10" borderId="6" xfId="0" applyFont="1" applyFill="1" applyBorder="1" applyAlignment="1" applyProtection="1">
      <alignment horizontal="left" vertical="center"/>
    </xf>
    <xf numFmtId="0" fontId="6" fillId="10" borderId="4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left" vertical="center"/>
    </xf>
    <xf numFmtId="0" fontId="6" fillId="4" borderId="6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left" vertical="center"/>
    </xf>
    <xf numFmtId="0" fontId="6" fillId="4" borderId="6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12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indexed="10"/>
        </patternFill>
      </fill>
    </dxf>
    <dxf>
      <fill>
        <patternFill patternType="lightUp"/>
      </fill>
    </dxf>
    <dxf>
      <fill>
        <patternFill patternType="solid">
          <bgColor indexed="26"/>
        </patternFill>
      </fill>
    </dxf>
    <dxf>
      <fill>
        <patternFill patternType="solid"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lightUp"/>
      </fill>
    </dxf>
  </dxfs>
  <tableStyles count="0" defaultTableStyle="TableStyleMedium9" defaultPivotStyle="PivotStyleLight16"/>
  <colors>
    <mruColors>
      <color rgb="FFCCFFCC"/>
      <color rgb="FF00CC66"/>
      <color rgb="FFCC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560294</xdr:colOff>
      <xdr:row>1</xdr:row>
      <xdr:rowOff>78441</xdr:rowOff>
    </xdr:from>
    <xdr:to>
      <xdr:col>7</xdr:col>
      <xdr:colOff>11205</xdr:colOff>
      <xdr:row>3</xdr:row>
      <xdr:rowOff>630123</xdr:rowOff>
    </xdr:to>
    <xdr:pic>
      <xdr:nvPicPr>
        <xdr:cNvPr id="5" name="Imagem 4" descr="PREFEITURA MUNICIPAL DE PRACINH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41" y="168088"/>
          <a:ext cx="1030940" cy="95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Planilha%20Or&#231;amento%20e%20C&#225;lculos_Aduela_C&#243;rrego%20Jacut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ária"/>
      <sheetName val="Cronograma"/>
      <sheetName val="TABELAS"/>
    </sheetNames>
    <sheetDataSet>
      <sheetData sheetId="0">
        <row r="26">
          <cell r="J26">
            <v>48330.119999999995</v>
          </cell>
        </row>
        <row r="30">
          <cell r="J30">
            <v>3334.32</v>
          </cell>
        </row>
        <row r="53">
          <cell r="J53">
            <v>161412.1</v>
          </cell>
        </row>
        <row r="65">
          <cell r="J65">
            <v>302548.77</v>
          </cell>
        </row>
        <row r="72">
          <cell r="J72">
            <v>9079.41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1:AD55"/>
  <sheetViews>
    <sheetView showGridLines="0" topLeftCell="C1" zoomScale="85" zoomScaleNormal="85" zoomScaleSheetLayoutView="100" workbookViewId="0">
      <selection activeCell="Y20" sqref="Y20"/>
    </sheetView>
  </sheetViews>
  <sheetFormatPr defaultRowHeight="12.75"/>
  <cols>
    <col min="1" max="1" width="2" style="1" customWidth="1"/>
    <col min="2" max="2" width="3.85546875" style="1" customWidth="1"/>
    <col min="3" max="3" width="2.7109375" style="1" customWidth="1"/>
    <col min="4" max="4" width="3" style="1" customWidth="1"/>
    <col min="5" max="6" width="2.7109375" style="1" customWidth="1"/>
    <col min="7" max="7" width="9.28515625" style="1" customWidth="1"/>
    <col min="8" max="10" width="2.7109375" style="1" customWidth="1"/>
    <col min="11" max="11" width="17.7109375" style="1" customWidth="1"/>
    <col min="12" max="12" width="13.42578125" style="1" customWidth="1"/>
    <col min="13" max="13" width="4.5703125" style="1" hidden="1" customWidth="1"/>
    <col min="14" max="14" width="2" style="1" hidden="1" customWidth="1"/>
    <col min="15" max="15" width="12.140625" style="1" customWidth="1"/>
    <col min="16" max="16" width="4.5703125" style="1" hidden="1" customWidth="1"/>
    <col min="17" max="17" width="4.28515625" style="1" hidden="1" customWidth="1"/>
    <col min="18" max="18" width="12.7109375" style="1" customWidth="1"/>
    <col min="19" max="19" width="14.140625" style="1" customWidth="1"/>
    <col min="20" max="20" width="3.28515625" style="1" hidden="1" customWidth="1"/>
    <col min="21" max="21" width="7.7109375" style="1" customWidth="1"/>
    <col min="22" max="22" width="10.140625" style="1" customWidth="1"/>
    <col min="23" max="24" width="7.7109375" style="1" customWidth="1"/>
    <col min="25" max="25" width="18.28515625" style="1" customWidth="1"/>
    <col min="26" max="26" width="9" style="3" customWidth="1"/>
    <col min="27" max="27" width="12.28515625" style="3" bestFit="1" customWidth="1"/>
    <col min="28" max="28" width="19.28515625" style="1" hidden="1" customWidth="1"/>
    <col min="29" max="29" width="9.140625" style="1"/>
    <col min="30" max="30" width="24.5703125" style="1" bestFit="1" customWidth="1"/>
    <col min="31" max="16384" width="9.140625" style="1"/>
  </cols>
  <sheetData>
    <row r="1" spans="2:30" ht="6" customHeight="1"/>
    <row r="2" spans="2:30">
      <c r="Z2" s="1"/>
      <c r="AA2" s="118" t="s">
        <v>43</v>
      </c>
    </row>
    <row r="3" spans="2:30" ht="15">
      <c r="K3" s="122" t="s">
        <v>25</v>
      </c>
      <c r="Z3" s="1"/>
      <c r="AA3" s="119" t="s">
        <v>44</v>
      </c>
    </row>
    <row r="4" spans="2:30" ht="15.75">
      <c r="L4" s="12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2:30" s="5" customFormat="1" ht="12.75" customHeight="1">
      <c r="B5" s="7" t="str">
        <f>CronogFF!B6</f>
        <v>Nº do CT</v>
      </c>
      <c r="C5" s="22"/>
      <c r="D5" s="22"/>
      <c r="E5" s="22"/>
      <c r="F5" s="22"/>
      <c r="G5" s="22"/>
      <c r="H5" s="8" t="s">
        <v>21</v>
      </c>
      <c r="I5" s="21"/>
      <c r="J5" s="21"/>
      <c r="M5" s="21"/>
      <c r="N5" s="21"/>
      <c r="O5" s="7" t="s">
        <v>36</v>
      </c>
      <c r="P5" s="10"/>
      <c r="Q5" s="10"/>
      <c r="R5" s="10"/>
      <c r="T5" s="70"/>
      <c r="U5" s="7" t="s">
        <v>22</v>
      </c>
      <c r="W5"/>
      <c r="X5"/>
      <c r="Y5"/>
      <c r="Z5" s="8" t="s">
        <v>28</v>
      </c>
      <c r="AA5" s="11"/>
    </row>
    <row r="6" spans="2:30" ht="42" customHeight="1">
      <c r="B6" s="242" t="s">
        <v>61</v>
      </c>
      <c r="C6" s="243"/>
      <c r="D6" s="243"/>
      <c r="E6" s="243"/>
      <c r="F6" s="243"/>
      <c r="G6" s="244"/>
      <c r="H6" s="245" t="s">
        <v>62</v>
      </c>
      <c r="I6" s="246"/>
      <c r="J6" s="246"/>
      <c r="K6" s="246"/>
      <c r="L6" s="246"/>
      <c r="M6" s="195"/>
      <c r="N6" s="195"/>
      <c r="O6" s="242" t="s">
        <v>63</v>
      </c>
      <c r="P6" s="247"/>
      <c r="Q6" s="247"/>
      <c r="R6" s="247"/>
      <c r="S6" s="247"/>
      <c r="T6" s="200"/>
      <c r="U6" s="248" t="s">
        <v>66</v>
      </c>
      <c r="V6" s="247"/>
      <c r="W6" s="247"/>
      <c r="X6" s="247"/>
      <c r="Y6" s="249"/>
      <c r="Z6" s="239"/>
      <c r="AA6" s="240"/>
    </row>
    <row r="7" spans="2:30" ht="3.75" customHeight="1">
      <c r="K7" s="4"/>
      <c r="L7" s="4"/>
      <c r="M7" s="4"/>
      <c r="N7" s="4"/>
      <c r="O7" s="4"/>
      <c r="P7" s="4"/>
      <c r="Q7" s="4"/>
      <c r="R7" s="4"/>
      <c r="S7" s="4"/>
      <c r="T7" s="71"/>
      <c r="U7" s="71"/>
      <c r="V7" s="4"/>
      <c r="W7" s="4"/>
      <c r="X7" s="4"/>
      <c r="Y7" s="4"/>
      <c r="Z7" s="4"/>
      <c r="AA7" s="4"/>
    </row>
    <row r="8" spans="2:30">
      <c r="B8" s="81" t="s">
        <v>30</v>
      </c>
      <c r="C8" s="6"/>
      <c r="D8" s="6"/>
      <c r="E8" s="6"/>
      <c r="F8" s="6"/>
      <c r="G8" s="6"/>
      <c r="H8" s="6"/>
      <c r="I8" s="6"/>
      <c r="J8" s="6"/>
      <c r="K8" s="6"/>
      <c r="L8" s="6"/>
      <c r="M8" s="4"/>
      <c r="N8" s="4"/>
      <c r="O8" s="9" t="s">
        <v>37</v>
      </c>
      <c r="P8" s="6"/>
      <c r="Q8" s="6"/>
      <c r="R8" s="6"/>
      <c r="T8" s="14"/>
      <c r="U8" s="14"/>
      <c r="W8" s="12"/>
      <c r="X8" s="12"/>
      <c r="AA8" s="11"/>
    </row>
    <row r="9" spans="2:30" ht="12.75" customHeight="1">
      <c r="B9" s="81"/>
      <c r="C9" s="80"/>
      <c r="D9" s="75" t="s">
        <v>31</v>
      </c>
      <c r="E9" s="117"/>
      <c r="F9" s="117"/>
      <c r="G9" s="48"/>
      <c r="H9" s="37"/>
      <c r="I9" s="37"/>
      <c r="J9" s="80" t="s">
        <v>48</v>
      </c>
      <c r="K9" s="48" t="s">
        <v>32</v>
      </c>
      <c r="L9" s="48"/>
      <c r="M9" s="6"/>
      <c r="N9" s="6"/>
      <c r="O9" s="250" t="s">
        <v>60</v>
      </c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2"/>
    </row>
    <row r="10" spans="2:30" ht="3.75" customHeight="1">
      <c r="B10" s="8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69"/>
      <c r="N10" s="69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4"/>
    </row>
    <row r="11" spans="2:30" ht="3.75" customHeight="1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90" t="s">
        <v>42</v>
      </c>
      <c r="N11" s="84" t="s">
        <v>12</v>
      </c>
      <c r="O11" s="90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95"/>
      <c r="AA11" s="97"/>
    </row>
    <row r="12" spans="2:30" ht="12.75" customHeight="1">
      <c r="B12" s="100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11" t="s">
        <v>39</v>
      </c>
      <c r="N12" s="102"/>
      <c r="O12" s="241"/>
      <c r="P12" s="241"/>
      <c r="Q12" s="241"/>
      <c r="R12" s="241"/>
      <c r="S12" s="241"/>
      <c r="T12" s="241"/>
      <c r="U12" s="241"/>
      <c r="V12" s="241"/>
      <c r="W12" s="241"/>
      <c r="X12" s="102"/>
      <c r="Y12" s="103"/>
      <c r="Z12" s="97"/>
      <c r="AA12" s="95"/>
    </row>
    <row r="13" spans="2:30" ht="12.75" customHeight="1">
      <c r="B13" s="235" t="s">
        <v>9</v>
      </c>
      <c r="C13" s="236"/>
      <c r="D13" s="236"/>
      <c r="E13" s="236"/>
      <c r="F13" s="236"/>
      <c r="G13" s="236"/>
      <c r="H13" s="236"/>
      <c r="I13" s="236"/>
      <c r="J13" s="236"/>
      <c r="K13" s="110"/>
      <c r="L13" s="110"/>
      <c r="M13" s="113"/>
      <c r="N13" s="23"/>
      <c r="O13" s="222" t="str">
        <f>IF(C9&lt;&gt;0,"Financiamento","Repasse")</f>
        <v>Repasse</v>
      </c>
      <c r="P13" s="223"/>
      <c r="Q13" s="223"/>
      <c r="R13" s="224"/>
      <c r="S13" s="232" t="s">
        <v>10</v>
      </c>
      <c r="T13" s="233"/>
      <c r="U13" s="233"/>
      <c r="V13" s="233"/>
      <c r="W13" s="233"/>
      <c r="X13" s="234"/>
      <c r="Y13" s="107" t="s">
        <v>26</v>
      </c>
      <c r="Z13" s="91" t="s">
        <v>27</v>
      </c>
      <c r="AA13" s="96" t="s">
        <v>10</v>
      </c>
    </row>
    <row r="14" spans="2:30" ht="12.75" customHeight="1">
      <c r="B14" s="104" t="s">
        <v>8</v>
      </c>
      <c r="C14" s="237" t="s">
        <v>0</v>
      </c>
      <c r="D14" s="238"/>
      <c r="E14" s="238"/>
      <c r="F14" s="238"/>
      <c r="G14" s="238"/>
      <c r="H14" s="238"/>
      <c r="I14" s="238"/>
      <c r="J14" s="238"/>
      <c r="K14" s="106"/>
      <c r="L14" s="167" t="s">
        <v>45</v>
      </c>
      <c r="M14" s="114" t="s">
        <v>41</v>
      </c>
      <c r="N14" s="112" t="s">
        <v>40</v>
      </c>
      <c r="O14" s="98" t="s">
        <v>17</v>
      </c>
      <c r="P14" s="98" t="s">
        <v>14</v>
      </c>
      <c r="Q14" s="98" t="s">
        <v>13</v>
      </c>
      <c r="R14" s="98" t="s">
        <v>16</v>
      </c>
      <c r="S14" s="94" t="s">
        <v>34</v>
      </c>
      <c r="T14" s="93" t="s">
        <v>15</v>
      </c>
      <c r="U14" s="92" t="s">
        <v>33</v>
      </c>
      <c r="V14" s="94" t="s">
        <v>35</v>
      </c>
      <c r="W14" s="92" t="s">
        <v>33</v>
      </c>
      <c r="X14" s="83" t="s">
        <v>1</v>
      </c>
      <c r="Y14" s="105" t="s">
        <v>2</v>
      </c>
      <c r="Z14" s="87" t="s">
        <v>4</v>
      </c>
      <c r="AA14" s="88" t="s">
        <v>3</v>
      </c>
    </row>
    <row r="15" spans="2:30" s="132" customFormat="1" ht="12.75" customHeight="1">
      <c r="B15" s="201">
        <v>1</v>
      </c>
      <c r="C15" s="228" t="s">
        <v>67</v>
      </c>
      <c r="D15" s="216"/>
      <c r="E15" s="216"/>
      <c r="F15" s="216"/>
      <c r="G15" s="216"/>
      <c r="H15" s="216"/>
      <c r="I15" s="216"/>
      <c r="J15" s="216"/>
      <c r="K15" s="217"/>
      <c r="L15" s="202"/>
      <c r="M15" s="124"/>
      <c r="N15" s="125"/>
      <c r="O15" s="126">
        <f t="shared" ref="O15:O39" si="0">R15*Y15</f>
        <v>48330.119999999995</v>
      </c>
      <c r="P15" s="127"/>
      <c r="Q15" s="127"/>
      <c r="R15" s="206">
        <v>1</v>
      </c>
      <c r="S15" s="126">
        <f>U15*Y15</f>
        <v>0</v>
      </c>
      <c r="T15" s="128"/>
      <c r="U15" s="129">
        <f>1-R15-W15</f>
        <v>0</v>
      </c>
      <c r="V15" s="126">
        <f>Y15*W15</f>
        <v>0</v>
      </c>
      <c r="W15" s="206"/>
      <c r="X15" s="130">
        <f>IF(Y15&lt;&gt;0,1-R15,0)</f>
        <v>0</v>
      </c>
      <c r="Y15" s="207">
        <f>[1]Orçamentária!$J$26</f>
        <v>48330.119999999995</v>
      </c>
      <c r="Z15" s="208" t="s">
        <v>49</v>
      </c>
      <c r="AA15" s="209"/>
      <c r="AB15" s="131" t="str">
        <f>IF(M15=1,"ERRO - VALOR SUPERA LIMITE",IF(N15=1,"ERRO - VALOR INFERIOR AO ESTABELECIDO",""))</f>
        <v/>
      </c>
      <c r="AD15" s="140">
        <f xml:space="preserve"> SUM(Y15:Y17)</f>
        <v>213076.54</v>
      </c>
    </row>
    <row r="16" spans="2:30" s="132" customFormat="1" ht="12.75" customHeight="1">
      <c r="B16" s="201">
        <v>2</v>
      </c>
      <c r="C16" s="215" t="s">
        <v>68</v>
      </c>
      <c r="D16" s="216"/>
      <c r="E16" s="216"/>
      <c r="F16" s="216"/>
      <c r="G16" s="216"/>
      <c r="H16" s="216"/>
      <c r="I16" s="216"/>
      <c r="J16" s="216"/>
      <c r="K16" s="217"/>
      <c r="L16" s="202"/>
      <c r="M16" s="124"/>
      <c r="N16" s="125"/>
      <c r="O16" s="126">
        <f t="shared" si="0"/>
        <v>3334.32</v>
      </c>
      <c r="P16" s="127"/>
      <c r="Q16" s="127"/>
      <c r="R16" s="206">
        <v>1</v>
      </c>
      <c r="S16" s="126">
        <f t="shared" ref="S16:S39" si="1">U16*Y16</f>
        <v>0</v>
      </c>
      <c r="T16" s="128"/>
      <c r="U16" s="129">
        <f t="shared" ref="U16:U39" si="2">1-R16-W16</f>
        <v>0</v>
      </c>
      <c r="V16" s="126">
        <f t="shared" ref="V16:V39" si="3">Y16*W16</f>
        <v>0</v>
      </c>
      <c r="W16" s="206"/>
      <c r="X16" s="130">
        <f t="shared" ref="X16:X39" si="4">IF(Y16&lt;&gt;0,1-R16,0)</f>
        <v>0</v>
      </c>
      <c r="Y16" s="207">
        <f>[1]Orçamentária!$J$30</f>
        <v>3334.32</v>
      </c>
      <c r="Z16" s="208" t="s">
        <v>49</v>
      </c>
      <c r="AA16" s="209"/>
      <c r="AB16" s="131" t="str">
        <f t="shared" ref="AB16:AB37" si="5">IF(M16=1,"ERRO - VALOR SUPERA LIMITE",IF(N16=1,"ERRO - VALOR INFERIOR AO ESTABELECIDO",""))</f>
        <v/>
      </c>
      <c r="AD16" s="140"/>
    </row>
    <row r="17" spans="2:30" s="132" customFormat="1" ht="12.75" customHeight="1">
      <c r="B17" s="201">
        <v>3</v>
      </c>
      <c r="C17" s="229" t="s">
        <v>69</v>
      </c>
      <c r="D17" s="230"/>
      <c r="E17" s="230"/>
      <c r="F17" s="230"/>
      <c r="G17" s="230"/>
      <c r="H17" s="230"/>
      <c r="I17" s="230"/>
      <c r="J17" s="230"/>
      <c r="K17" s="231"/>
      <c r="L17" s="202"/>
      <c r="M17" s="124"/>
      <c r="N17" s="125"/>
      <c r="O17" s="126">
        <f>R17*Y17</f>
        <v>161412.1</v>
      </c>
      <c r="P17" s="127"/>
      <c r="Q17" s="127"/>
      <c r="R17" s="206">
        <v>1</v>
      </c>
      <c r="S17" s="126">
        <f>U17*Y17</f>
        <v>0</v>
      </c>
      <c r="T17" s="128"/>
      <c r="U17" s="129">
        <f t="shared" si="2"/>
        <v>0</v>
      </c>
      <c r="V17" s="126">
        <f>Y17*W17</f>
        <v>0</v>
      </c>
      <c r="W17" s="206"/>
      <c r="X17" s="130">
        <f>IF(Y17&lt;&gt;0,1-R17,0)</f>
        <v>0</v>
      </c>
      <c r="Y17" s="207">
        <f>[1]Orçamentária!$J$53</f>
        <v>161412.1</v>
      </c>
      <c r="Z17" s="208" t="s">
        <v>49</v>
      </c>
      <c r="AA17" s="209"/>
      <c r="AB17" s="131" t="str">
        <f t="shared" si="5"/>
        <v/>
      </c>
      <c r="AD17" s="140">
        <f xml:space="preserve"> SUM(Y15:Y16) * 0.02</f>
        <v>1033.2887999999998</v>
      </c>
    </row>
    <row r="18" spans="2:30" s="132" customFormat="1" ht="12.75" customHeight="1">
      <c r="B18" s="201">
        <v>4</v>
      </c>
      <c r="C18" s="229" t="s">
        <v>70</v>
      </c>
      <c r="D18" s="230"/>
      <c r="E18" s="230"/>
      <c r="F18" s="230"/>
      <c r="G18" s="230"/>
      <c r="H18" s="230"/>
      <c r="I18" s="230"/>
      <c r="J18" s="230"/>
      <c r="K18" s="231"/>
      <c r="L18" s="202"/>
      <c r="M18" s="124"/>
      <c r="N18" s="125"/>
      <c r="O18" s="126">
        <f t="shared" si="0"/>
        <v>0</v>
      </c>
      <c r="P18" s="127"/>
      <c r="Q18" s="127"/>
      <c r="R18" s="206"/>
      <c r="S18" s="126">
        <f t="shared" si="1"/>
        <v>302548.77</v>
      </c>
      <c r="T18" s="128"/>
      <c r="U18" s="129">
        <f t="shared" si="2"/>
        <v>1</v>
      </c>
      <c r="V18" s="126">
        <f t="shared" si="3"/>
        <v>0</v>
      </c>
      <c r="W18" s="206"/>
      <c r="X18" s="130">
        <f t="shared" si="4"/>
        <v>1</v>
      </c>
      <c r="Y18" s="207">
        <f>[1]Orçamentária!$J$65</f>
        <v>302548.77</v>
      </c>
      <c r="Z18" s="208" t="s">
        <v>49</v>
      </c>
      <c r="AA18" s="209"/>
      <c r="AB18" s="131" t="str">
        <f t="shared" si="5"/>
        <v/>
      </c>
    </row>
    <row r="19" spans="2:30" s="132" customFormat="1" ht="12.75" customHeight="1">
      <c r="B19" s="201">
        <v>5</v>
      </c>
      <c r="C19" s="229" t="s">
        <v>71</v>
      </c>
      <c r="D19" s="230"/>
      <c r="E19" s="230"/>
      <c r="F19" s="230"/>
      <c r="G19" s="230"/>
      <c r="H19" s="230"/>
      <c r="I19" s="230"/>
      <c r="J19" s="230"/>
      <c r="K19" s="231"/>
      <c r="L19" s="202"/>
      <c r="M19" s="124"/>
      <c r="N19" s="125"/>
      <c r="O19" s="126">
        <f t="shared" si="0"/>
        <v>0</v>
      </c>
      <c r="P19" s="127"/>
      <c r="Q19" s="127"/>
      <c r="R19" s="206"/>
      <c r="S19" s="126">
        <f t="shared" si="1"/>
        <v>9079.41</v>
      </c>
      <c r="T19" s="128"/>
      <c r="U19" s="129">
        <f t="shared" si="2"/>
        <v>1</v>
      </c>
      <c r="V19" s="126">
        <f t="shared" si="3"/>
        <v>0</v>
      </c>
      <c r="W19" s="206"/>
      <c r="X19" s="130">
        <f t="shared" si="4"/>
        <v>1</v>
      </c>
      <c r="Y19" s="207">
        <f>[1]Orçamentária!$J$72</f>
        <v>9079.41</v>
      </c>
      <c r="Z19" s="208" t="s">
        <v>49</v>
      </c>
      <c r="AA19" s="209"/>
      <c r="AB19" s="131" t="str">
        <f t="shared" si="5"/>
        <v/>
      </c>
      <c r="AD19" s="168">
        <v>257338.8</v>
      </c>
    </row>
    <row r="20" spans="2:30" s="132" customFormat="1" ht="12.75" customHeight="1">
      <c r="B20" s="201">
        <v>6</v>
      </c>
      <c r="C20" s="215"/>
      <c r="D20" s="216"/>
      <c r="E20" s="216"/>
      <c r="F20" s="216"/>
      <c r="G20" s="216"/>
      <c r="H20" s="216"/>
      <c r="I20" s="216"/>
      <c r="J20" s="216"/>
      <c r="K20" s="217"/>
      <c r="L20" s="202"/>
      <c r="M20" s="124"/>
      <c r="N20" s="125"/>
      <c r="O20" s="126">
        <f t="shared" si="0"/>
        <v>0</v>
      </c>
      <c r="P20" s="127"/>
      <c r="Q20" s="127"/>
      <c r="R20" s="206"/>
      <c r="S20" s="126">
        <f t="shared" si="1"/>
        <v>0</v>
      </c>
      <c r="T20" s="128"/>
      <c r="U20" s="129">
        <f t="shared" si="2"/>
        <v>1</v>
      </c>
      <c r="V20" s="126">
        <f t="shared" si="3"/>
        <v>0</v>
      </c>
      <c r="W20" s="206"/>
      <c r="X20" s="130">
        <f t="shared" si="4"/>
        <v>0</v>
      </c>
      <c r="Y20" s="207"/>
      <c r="Z20" s="208"/>
      <c r="AA20" s="209"/>
      <c r="AB20" s="131" t="str">
        <f t="shared" si="5"/>
        <v/>
      </c>
      <c r="AD20" s="140">
        <f xml:space="preserve"> AD15</f>
        <v>213076.54</v>
      </c>
    </row>
    <row r="21" spans="2:30" s="132" customFormat="1" ht="12.75" customHeight="1">
      <c r="B21" s="201">
        <v>7</v>
      </c>
      <c r="C21" s="229"/>
      <c r="D21" s="230"/>
      <c r="E21" s="230"/>
      <c r="F21" s="230"/>
      <c r="G21" s="230"/>
      <c r="H21" s="230"/>
      <c r="I21" s="230"/>
      <c r="J21" s="230"/>
      <c r="K21" s="231"/>
      <c r="L21" s="202"/>
      <c r="M21" s="124"/>
      <c r="N21" s="125"/>
      <c r="O21" s="126">
        <f t="shared" si="0"/>
        <v>0</v>
      </c>
      <c r="P21" s="127"/>
      <c r="Q21" s="127"/>
      <c r="R21" s="206"/>
      <c r="S21" s="126">
        <f t="shared" si="1"/>
        <v>0</v>
      </c>
      <c r="T21" s="128"/>
      <c r="U21" s="129">
        <f t="shared" si="2"/>
        <v>1</v>
      </c>
      <c r="V21" s="126">
        <f t="shared" si="3"/>
        <v>0</v>
      </c>
      <c r="W21" s="206"/>
      <c r="X21" s="130">
        <f t="shared" si="4"/>
        <v>0</v>
      </c>
      <c r="Y21" s="207"/>
      <c r="Z21" s="208"/>
      <c r="AA21" s="209"/>
      <c r="AB21" s="131" t="str">
        <f t="shared" si="5"/>
        <v/>
      </c>
      <c r="AD21" s="140"/>
    </row>
    <row r="22" spans="2:30" s="132" customFormat="1" ht="12.75" customHeight="1">
      <c r="B22" s="201">
        <v>8</v>
      </c>
      <c r="C22" s="229"/>
      <c r="D22" s="230"/>
      <c r="E22" s="230"/>
      <c r="F22" s="230"/>
      <c r="G22" s="230"/>
      <c r="H22" s="230"/>
      <c r="I22" s="230"/>
      <c r="J22" s="230"/>
      <c r="K22" s="231"/>
      <c r="L22" s="202"/>
      <c r="M22" s="124"/>
      <c r="N22" s="125"/>
      <c r="O22" s="126">
        <f t="shared" si="0"/>
        <v>0</v>
      </c>
      <c r="P22" s="127"/>
      <c r="Q22" s="127"/>
      <c r="R22" s="206"/>
      <c r="S22" s="126">
        <f t="shared" si="1"/>
        <v>0</v>
      </c>
      <c r="T22" s="128"/>
      <c r="U22" s="129">
        <f t="shared" si="2"/>
        <v>1</v>
      </c>
      <c r="V22" s="126">
        <f t="shared" si="3"/>
        <v>0</v>
      </c>
      <c r="W22" s="206"/>
      <c r="X22" s="130">
        <f t="shared" si="4"/>
        <v>0</v>
      </c>
      <c r="Y22" s="207"/>
      <c r="Z22" s="208"/>
      <c r="AA22" s="209"/>
      <c r="AB22" s="131" t="str">
        <f t="shared" si="5"/>
        <v/>
      </c>
    </row>
    <row r="23" spans="2:30" s="132" customFormat="1" ht="12.75" customHeight="1">
      <c r="B23" s="201">
        <v>9</v>
      </c>
      <c r="C23" s="229"/>
      <c r="D23" s="230"/>
      <c r="E23" s="230"/>
      <c r="F23" s="230"/>
      <c r="G23" s="230"/>
      <c r="H23" s="230"/>
      <c r="I23" s="230"/>
      <c r="J23" s="230"/>
      <c r="K23" s="231"/>
      <c r="L23" s="202"/>
      <c r="M23" s="124"/>
      <c r="N23" s="125"/>
      <c r="O23" s="126">
        <f t="shared" si="0"/>
        <v>0</v>
      </c>
      <c r="P23" s="127"/>
      <c r="Q23" s="127"/>
      <c r="R23" s="206"/>
      <c r="S23" s="126">
        <f t="shared" si="1"/>
        <v>0</v>
      </c>
      <c r="T23" s="128"/>
      <c r="U23" s="129">
        <f t="shared" si="2"/>
        <v>1</v>
      </c>
      <c r="V23" s="126">
        <f t="shared" si="3"/>
        <v>0</v>
      </c>
      <c r="W23" s="206"/>
      <c r="X23" s="130">
        <f t="shared" si="4"/>
        <v>0</v>
      </c>
      <c r="Y23" s="207"/>
      <c r="Z23" s="208"/>
      <c r="AA23" s="209"/>
      <c r="AB23" s="131" t="str">
        <f t="shared" si="5"/>
        <v/>
      </c>
      <c r="AD23" s="171">
        <f xml:space="preserve"> (AD19*100)/AD20</f>
        <v>120.77293915134908</v>
      </c>
    </row>
    <row r="24" spans="2:30" s="132" customFormat="1" ht="12.75" customHeight="1">
      <c r="B24" s="201">
        <v>10</v>
      </c>
      <c r="C24" s="215"/>
      <c r="D24" s="216"/>
      <c r="E24" s="216"/>
      <c r="F24" s="216"/>
      <c r="G24" s="216"/>
      <c r="H24" s="216"/>
      <c r="I24" s="216"/>
      <c r="J24" s="216"/>
      <c r="K24" s="217"/>
      <c r="L24" s="202"/>
      <c r="M24" s="124"/>
      <c r="N24" s="125"/>
      <c r="O24" s="126">
        <f t="shared" si="0"/>
        <v>0</v>
      </c>
      <c r="P24" s="127"/>
      <c r="Q24" s="127"/>
      <c r="R24" s="206"/>
      <c r="S24" s="126">
        <f t="shared" si="1"/>
        <v>0</v>
      </c>
      <c r="T24" s="128"/>
      <c r="U24" s="129">
        <f t="shared" si="2"/>
        <v>1</v>
      </c>
      <c r="V24" s="126">
        <f t="shared" si="3"/>
        <v>0</v>
      </c>
      <c r="W24" s="206"/>
      <c r="X24" s="130">
        <f t="shared" si="4"/>
        <v>0</v>
      </c>
      <c r="Y24" s="207"/>
      <c r="Z24" s="208"/>
      <c r="AA24" s="209"/>
      <c r="AB24" s="131" t="str">
        <f t="shared" si="5"/>
        <v/>
      </c>
      <c r="AD24" s="166"/>
    </row>
    <row r="25" spans="2:30" s="132" customFormat="1" ht="12.75" customHeight="1">
      <c r="B25" s="201">
        <v>11</v>
      </c>
      <c r="C25" s="215"/>
      <c r="D25" s="216"/>
      <c r="E25" s="216"/>
      <c r="F25" s="216"/>
      <c r="G25" s="216"/>
      <c r="H25" s="216"/>
      <c r="I25" s="216"/>
      <c r="J25" s="216"/>
      <c r="K25" s="217"/>
      <c r="L25" s="202"/>
      <c r="M25" s="124"/>
      <c r="N25" s="125"/>
      <c r="O25" s="126">
        <f t="shared" si="0"/>
        <v>0</v>
      </c>
      <c r="P25" s="127"/>
      <c r="Q25" s="127"/>
      <c r="R25" s="206"/>
      <c r="S25" s="126">
        <f t="shared" si="1"/>
        <v>0</v>
      </c>
      <c r="T25" s="128"/>
      <c r="U25" s="129">
        <f t="shared" si="2"/>
        <v>1</v>
      </c>
      <c r="V25" s="126">
        <f t="shared" si="3"/>
        <v>0</v>
      </c>
      <c r="W25" s="206"/>
      <c r="X25" s="130">
        <f t="shared" si="4"/>
        <v>0</v>
      </c>
      <c r="Y25" s="207"/>
      <c r="Z25" s="208"/>
      <c r="AA25" s="209"/>
      <c r="AB25" s="131" t="str">
        <f t="shared" si="5"/>
        <v/>
      </c>
      <c r="AD25" s="169"/>
    </row>
    <row r="26" spans="2:30" s="132" customFormat="1" ht="12.75" customHeight="1">
      <c r="B26" s="201">
        <v>12</v>
      </c>
      <c r="C26" s="215"/>
      <c r="D26" s="216"/>
      <c r="E26" s="216"/>
      <c r="F26" s="216"/>
      <c r="G26" s="216"/>
      <c r="H26" s="216"/>
      <c r="I26" s="216"/>
      <c r="J26" s="216"/>
      <c r="K26" s="217"/>
      <c r="L26" s="202"/>
      <c r="M26" s="124"/>
      <c r="N26" s="125"/>
      <c r="O26" s="126">
        <f t="shared" si="0"/>
        <v>0</v>
      </c>
      <c r="P26" s="127"/>
      <c r="Q26" s="127"/>
      <c r="R26" s="206"/>
      <c r="S26" s="126">
        <f t="shared" si="1"/>
        <v>0</v>
      </c>
      <c r="T26" s="128"/>
      <c r="U26" s="129">
        <f t="shared" si="2"/>
        <v>1</v>
      </c>
      <c r="V26" s="126">
        <f t="shared" si="3"/>
        <v>0</v>
      </c>
      <c r="W26" s="206"/>
      <c r="X26" s="130">
        <f t="shared" si="4"/>
        <v>0</v>
      </c>
      <c r="Y26" s="207"/>
      <c r="Z26" s="208"/>
      <c r="AA26" s="209"/>
      <c r="AB26" s="131" t="str">
        <f t="shared" si="5"/>
        <v/>
      </c>
      <c r="AD26" s="165"/>
    </row>
    <row r="27" spans="2:30" s="132" customFormat="1" ht="12.75" customHeight="1">
      <c r="B27" s="201">
        <v>13</v>
      </c>
      <c r="C27" s="215"/>
      <c r="D27" s="216"/>
      <c r="E27" s="216"/>
      <c r="F27" s="216"/>
      <c r="G27" s="216"/>
      <c r="H27" s="216"/>
      <c r="I27" s="216"/>
      <c r="J27" s="216"/>
      <c r="K27" s="217"/>
      <c r="L27" s="202"/>
      <c r="M27" s="124"/>
      <c r="N27" s="125"/>
      <c r="O27" s="126">
        <f t="shared" si="0"/>
        <v>0</v>
      </c>
      <c r="P27" s="127"/>
      <c r="Q27" s="127"/>
      <c r="R27" s="206"/>
      <c r="S27" s="126">
        <f t="shared" si="1"/>
        <v>0</v>
      </c>
      <c r="T27" s="128"/>
      <c r="U27" s="129">
        <f t="shared" si="2"/>
        <v>1</v>
      </c>
      <c r="V27" s="126">
        <f t="shared" si="3"/>
        <v>0</v>
      </c>
      <c r="W27" s="206"/>
      <c r="X27" s="130">
        <f t="shared" si="4"/>
        <v>0</v>
      </c>
      <c r="Y27" s="207"/>
      <c r="Z27" s="208"/>
      <c r="AA27" s="209"/>
      <c r="AB27" s="131" t="str">
        <f t="shared" si="5"/>
        <v/>
      </c>
      <c r="AD27" s="165"/>
    </row>
    <row r="28" spans="2:30" s="132" customFormat="1" ht="12.75" customHeight="1">
      <c r="B28" s="201">
        <v>14</v>
      </c>
      <c r="C28" s="215"/>
      <c r="D28" s="216"/>
      <c r="E28" s="216"/>
      <c r="F28" s="216"/>
      <c r="G28" s="216"/>
      <c r="H28" s="216"/>
      <c r="I28" s="216"/>
      <c r="J28" s="216"/>
      <c r="K28" s="217"/>
      <c r="L28" s="202"/>
      <c r="M28" s="124"/>
      <c r="N28" s="125"/>
      <c r="O28" s="126">
        <f t="shared" si="0"/>
        <v>0</v>
      </c>
      <c r="P28" s="127"/>
      <c r="Q28" s="127"/>
      <c r="R28" s="206"/>
      <c r="S28" s="126">
        <f t="shared" si="1"/>
        <v>0</v>
      </c>
      <c r="T28" s="128"/>
      <c r="U28" s="129">
        <f t="shared" si="2"/>
        <v>1</v>
      </c>
      <c r="V28" s="126">
        <f t="shared" si="3"/>
        <v>0</v>
      </c>
      <c r="W28" s="206"/>
      <c r="X28" s="130">
        <f t="shared" si="4"/>
        <v>0</v>
      </c>
      <c r="Y28" s="207"/>
      <c r="Z28" s="208"/>
      <c r="AA28" s="209"/>
      <c r="AB28" s="131" t="str">
        <f t="shared" si="5"/>
        <v/>
      </c>
      <c r="AD28" s="170"/>
    </row>
    <row r="29" spans="2:30" s="132" customFormat="1" ht="12.75" customHeight="1">
      <c r="B29" s="201">
        <v>15</v>
      </c>
      <c r="C29" s="215"/>
      <c r="D29" s="216"/>
      <c r="E29" s="216"/>
      <c r="F29" s="216"/>
      <c r="G29" s="216"/>
      <c r="H29" s="216"/>
      <c r="I29" s="216"/>
      <c r="J29" s="216"/>
      <c r="K29" s="217"/>
      <c r="L29" s="202"/>
      <c r="M29" s="124"/>
      <c r="N29" s="125"/>
      <c r="O29" s="126">
        <f t="shared" si="0"/>
        <v>0</v>
      </c>
      <c r="P29" s="127"/>
      <c r="Q29" s="127"/>
      <c r="R29" s="206"/>
      <c r="S29" s="126">
        <f t="shared" si="1"/>
        <v>0</v>
      </c>
      <c r="T29" s="128"/>
      <c r="U29" s="129">
        <f t="shared" si="2"/>
        <v>1</v>
      </c>
      <c r="V29" s="126">
        <f t="shared" si="3"/>
        <v>0</v>
      </c>
      <c r="W29" s="206"/>
      <c r="X29" s="130">
        <f t="shared" si="4"/>
        <v>0</v>
      </c>
      <c r="Y29" s="207"/>
      <c r="Z29" s="208"/>
      <c r="AA29" s="209"/>
      <c r="AB29" s="131" t="str">
        <f t="shared" si="5"/>
        <v/>
      </c>
    </row>
    <row r="30" spans="2:30" s="132" customFormat="1" ht="12.75" customHeight="1">
      <c r="B30" s="201">
        <v>16</v>
      </c>
      <c r="C30" s="215"/>
      <c r="D30" s="216"/>
      <c r="E30" s="216"/>
      <c r="F30" s="216"/>
      <c r="G30" s="216"/>
      <c r="H30" s="216"/>
      <c r="I30" s="216"/>
      <c r="J30" s="216"/>
      <c r="K30" s="217"/>
      <c r="L30" s="202"/>
      <c r="M30" s="124"/>
      <c r="N30" s="125"/>
      <c r="O30" s="126">
        <f>R30*Y30</f>
        <v>0</v>
      </c>
      <c r="P30" s="127"/>
      <c r="Q30" s="127"/>
      <c r="R30" s="206"/>
      <c r="S30" s="126">
        <f>U30*Y30</f>
        <v>0</v>
      </c>
      <c r="T30" s="128"/>
      <c r="U30" s="129">
        <f t="shared" si="2"/>
        <v>1</v>
      </c>
      <c r="V30" s="126">
        <f>Y30*W30</f>
        <v>0</v>
      </c>
      <c r="W30" s="206"/>
      <c r="X30" s="130">
        <f>IF(Y30&lt;&gt;0,1-R30,0)</f>
        <v>0</v>
      </c>
      <c r="Y30" s="207"/>
      <c r="Z30" s="208"/>
      <c r="AA30" s="209"/>
      <c r="AB30" s="131" t="str">
        <f t="shared" si="5"/>
        <v/>
      </c>
    </row>
    <row r="31" spans="2:30" s="132" customFormat="1" ht="12.75" customHeight="1">
      <c r="B31" s="201">
        <v>17</v>
      </c>
      <c r="C31" s="203"/>
      <c r="D31" s="204"/>
      <c r="E31" s="204"/>
      <c r="F31" s="204"/>
      <c r="G31" s="204"/>
      <c r="H31" s="204"/>
      <c r="I31" s="204"/>
      <c r="J31" s="204"/>
      <c r="K31" s="205"/>
      <c r="L31" s="202"/>
      <c r="M31" s="124"/>
      <c r="N31" s="125"/>
      <c r="O31" s="126">
        <f t="shared" si="0"/>
        <v>0</v>
      </c>
      <c r="P31" s="127"/>
      <c r="Q31" s="127"/>
      <c r="R31" s="206"/>
      <c r="S31" s="126">
        <f t="shared" si="1"/>
        <v>0</v>
      </c>
      <c r="T31" s="128"/>
      <c r="U31" s="129">
        <f t="shared" si="2"/>
        <v>1</v>
      </c>
      <c r="V31" s="126">
        <f t="shared" si="3"/>
        <v>0</v>
      </c>
      <c r="W31" s="206"/>
      <c r="X31" s="130">
        <f t="shared" si="4"/>
        <v>0</v>
      </c>
      <c r="Y31" s="207"/>
      <c r="Z31" s="201"/>
      <c r="AA31" s="201"/>
      <c r="AB31" s="131" t="str">
        <f t="shared" si="5"/>
        <v/>
      </c>
    </row>
    <row r="32" spans="2:30" s="132" customFormat="1" ht="12.75" customHeight="1">
      <c r="B32" s="201">
        <v>18</v>
      </c>
      <c r="C32" s="203"/>
      <c r="D32" s="204"/>
      <c r="E32" s="204"/>
      <c r="F32" s="204"/>
      <c r="G32" s="204"/>
      <c r="H32" s="204"/>
      <c r="I32" s="204"/>
      <c r="J32" s="204"/>
      <c r="K32" s="205"/>
      <c r="L32" s="202"/>
      <c r="M32" s="124"/>
      <c r="N32" s="125"/>
      <c r="O32" s="126">
        <f t="shared" si="0"/>
        <v>0</v>
      </c>
      <c r="P32" s="127"/>
      <c r="Q32" s="127"/>
      <c r="R32" s="206"/>
      <c r="S32" s="126">
        <f t="shared" si="1"/>
        <v>0</v>
      </c>
      <c r="T32" s="128"/>
      <c r="U32" s="129">
        <f t="shared" si="2"/>
        <v>1</v>
      </c>
      <c r="V32" s="126">
        <f t="shared" si="3"/>
        <v>0</v>
      </c>
      <c r="W32" s="206"/>
      <c r="X32" s="130">
        <f t="shared" si="4"/>
        <v>0</v>
      </c>
      <c r="Y32" s="207"/>
      <c r="Z32" s="201"/>
      <c r="AA32" s="201"/>
      <c r="AB32" s="131" t="str">
        <f t="shared" si="5"/>
        <v/>
      </c>
    </row>
    <row r="33" spans="2:30" s="132" customFormat="1" ht="12.75" customHeight="1">
      <c r="B33" s="201">
        <v>19</v>
      </c>
      <c r="C33" s="203"/>
      <c r="D33" s="204"/>
      <c r="E33" s="204"/>
      <c r="F33" s="204"/>
      <c r="G33" s="204"/>
      <c r="H33" s="204"/>
      <c r="I33" s="204"/>
      <c r="J33" s="204"/>
      <c r="K33" s="205"/>
      <c r="L33" s="202"/>
      <c r="M33" s="124"/>
      <c r="N33" s="125"/>
      <c r="O33" s="126">
        <f t="shared" si="0"/>
        <v>0</v>
      </c>
      <c r="P33" s="127"/>
      <c r="Q33" s="127"/>
      <c r="R33" s="206"/>
      <c r="S33" s="126">
        <f t="shared" si="1"/>
        <v>0</v>
      </c>
      <c r="T33" s="128"/>
      <c r="U33" s="129">
        <f t="shared" si="2"/>
        <v>1</v>
      </c>
      <c r="V33" s="126">
        <f t="shared" si="3"/>
        <v>0</v>
      </c>
      <c r="W33" s="206"/>
      <c r="X33" s="130">
        <f t="shared" si="4"/>
        <v>0</v>
      </c>
      <c r="Y33" s="207"/>
      <c r="Z33" s="201"/>
      <c r="AA33" s="201"/>
      <c r="AB33" s="131" t="str">
        <f t="shared" si="5"/>
        <v/>
      </c>
    </row>
    <row r="34" spans="2:30" s="132" customFormat="1" ht="12.75" customHeight="1">
      <c r="B34" s="201">
        <v>20</v>
      </c>
      <c r="C34" s="203"/>
      <c r="D34" s="204"/>
      <c r="E34" s="204"/>
      <c r="F34" s="204"/>
      <c r="G34" s="204"/>
      <c r="H34" s="204"/>
      <c r="I34" s="204"/>
      <c r="J34" s="204"/>
      <c r="K34" s="205"/>
      <c r="L34" s="202"/>
      <c r="M34" s="124"/>
      <c r="N34" s="125"/>
      <c r="O34" s="126">
        <f t="shared" si="0"/>
        <v>0</v>
      </c>
      <c r="P34" s="127"/>
      <c r="Q34" s="127"/>
      <c r="R34" s="206"/>
      <c r="S34" s="126">
        <f t="shared" si="1"/>
        <v>0</v>
      </c>
      <c r="T34" s="128"/>
      <c r="U34" s="129">
        <f t="shared" si="2"/>
        <v>1</v>
      </c>
      <c r="V34" s="126">
        <f t="shared" si="3"/>
        <v>0</v>
      </c>
      <c r="W34" s="206"/>
      <c r="X34" s="130">
        <f t="shared" si="4"/>
        <v>0</v>
      </c>
      <c r="Y34" s="207"/>
      <c r="Z34" s="201"/>
      <c r="AA34" s="201"/>
      <c r="AB34" s="131" t="str">
        <f t="shared" si="5"/>
        <v/>
      </c>
      <c r="AD34" s="168"/>
    </row>
    <row r="35" spans="2:30" s="132" customFormat="1" ht="12.75" customHeight="1">
      <c r="B35" s="201">
        <v>21</v>
      </c>
      <c r="C35" s="203"/>
      <c r="D35" s="204"/>
      <c r="E35" s="204"/>
      <c r="F35" s="204"/>
      <c r="G35" s="204"/>
      <c r="H35" s="204"/>
      <c r="I35" s="204"/>
      <c r="J35" s="204"/>
      <c r="K35" s="205"/>
      <c r="L35" s="202"/>
      <c r="M35" s="124"/>
      <c r="N35" s="125"/>
      <c r="O35" s="126">
        <f t="shared" si="0"/>
        <v>0</v>
      </c>
      <c r="P35" s="127"/>
      <c r="Q35" s="127"/>
      <c r="R35" s="206"/>
      <c r="S35" s="126">
        <f t="shared" si="1"/>
        <v>0</v>
      </c>
      <c r="T35" s="128"/>
      <c r="U35" s="129">
        <f t="shared" si="2"/>
        <v>1</v>
      </c>
      <c r="V35" s="126">
        <f t="shared" si="3"/>
        <v>0</v>
      </c>
      <c r="W35" s="206"/>
      <c r="X35" s="130">
        <f t="shared" si="4"/>
        <v>0</v>
      </c>
      <c r="Y35" s="207"/>
      <c r="Z35" s="201"/>
      <c r="AA35" s="201"/>
      <c r="AB35" s="131" t="str">
        <f t="shared" si="5"/>
        <v/>
      </c>
    </row>
    <row r="36" spans="2:30" s="132" customFormat="1" ht="12.75" customHeight="1">
      <c r="B36" s="201">
        <v>22</v>
      </c>
      <c r="C36" s="203"/>
      <c r="D36" s="204"/>
      <c r="E36" s="204"/>
      <c r="F36" s="204"/>
      <c r="G36" s="204"/>
      <c r="H36" s="204"/>
      <c r="I36" s="204"/>
      <c r="J36" s="204"/>
      <c r="K36" s="205"/>
      <c r="L36" s="202"/>
      <c r="M36" s="124"/>
      <c r="N36" s="125"/>
      <c r="O36" s="126">
        <f t="shared" si="0"/>
        <v>0</v>
      </c>
      <c r="P36" s="127"/>
      <c r="Q36" s="127"/>
      <c r="R36" s="206"/>
      <c r="S36" s="126">
        <f t="shared" si="1"/>
        <v>0</v>
      </c>
      <c r="T36" s="128"/>
      <c r="U36" s="129">
        <f t="shared" si="2"/>
        <v>1</v>
      </c>
      <c r="V36" s="126">
        <f t="shared" si="3"/>
        <v>0</v>
      </c>
      <c r="W36" s="206"/>
      <c r="X36" s="130">
        <f t="shared" si="4"/>
        <v>0</v>
      </c>
      <c r="Y36" s="207"/>
      <c r="Z36" s="201"/>
      <c r="AA36" s="201"/>
      <c r="AB36" s="131" t="str">
        <f t="shared" si="5"/>
        <v/>
      </c>
      <c r="AD36" s="140"/>
    </row>
    <row r="37" spans="2:30" s="132" customFormat="1" ht="12.75" customHeight="1">
      <c r="B37" s="201">
        <v>23</v>
      </c>
      <c r="C37" s="203"/>
      <c r="D37" s="204"/>
      <c r="E37" s="204"/>
      <c r="F37" s="204"/>
      <c r="G37" s="204"/>
      <c r="H37" s="204"/>
      <c r="I37" s="204"/>
      <c r="J37" s="204"/>
      <c r="K37" s="205"/>
      <c r="L37" s="202"/>
      <c r="M37" s="124"/>
      <c r="N37" s="125"/>
      <c r="O37" s="126">
        <f t="shared" si="0"/>
        <v>0</v>
      </c>
      <c r="P37" s="127"/>
      <c r="Q37" s="127"/>
      <c r="R37" s="206"/>
      <c r="S37" s="126">
        <f t="shared" si="1"/>
        <v>0</v>
      </c>
      <c r="T37" s="128"/>
      <c r="U37" s="129">
        <f t="shared" si="2"/>
        <v>1</v>
      </c>
      <c r="V37" s="126">
        <f t="shared" si="3"/>
        <v>0</v>
      </c>
      <c r="W37" s="206"/>
      <c r="X37" s="130">
        <f t="shared" si="4"/>
        <v>0</v>
      </c>
      <c r="Y37" s="207"/>
      <c r="Z37" s="201"/>
      <c r="AA37" s="201"/>
      <c r="AB37" s="131" t="str">
        <f t="shared" si="5"/>
        <v/>
      </c>
    </row>
    <row r="38" spans="2:30" s="132" customFormat="1" ht="12.75" customHeight="1">
      <c r="B38" s="201">
        <v>24</v>
      </c>
      <c r="C38" s="203"/>
      <c r="D38" s="204"/>
      <c r="E38" s="204"/>
      <c r="F38" s="204"/>
      <c r="G38" s="204"/>
      <c r="H38" s="204"/>
      <c r="I38" s="204"/>
      <c r="J38" s="204"/>
      <c r="K38" s="205"/>
      <c r="L38" s="202"/>
      <c r="M38" s="124"/>
      <c r="N38" s="125"/>
      <c r="O38" s="126">
        <f t="shared" si="0"/>
        <v>0</v>
      </c>
      <c r="P38" s="127"/>
      <c r="Q38" s="127"/>
      <c r="R38" s="206"/>
      <c r="S38" s="126">
        <f t="shared" si="1"/>
        <v>0</v>
      </c>
      <c r="T38" s="128"/>
      <c r="U38" s="129">
        <f t="shared" si="2"/>
        <v>1</v>
      </c>
      <c r="V38" s="126">
        <f t="shared" si="3"/>
        <v>0</v>
      </c>
      <c r="W38" s="206"/>
      <c r="X38" s="130">
        <f t="shared" si="4"/>
        <v>0</v>
      </c>
      <c r="Y38" s="207"/>
      <c r="Z38" s="201"/>
      <c r="AA38" s="201"/>
      <c r="AD38" s="140"/>
    </row>
    <row r="39" spans="2:30" s="132" customFormat="1" ht="12.75" customHeight="1">
      <c r="B39" s="201">
        <v>25</v>
      </c>
      <c r="C39" s="203"/>
      <c r="D39" s="204"/>
      <c r="E39" s="204"/>
      <c r="F39" s="204"/>
      <c r="G39" s="204"/>
      <c r="H39" s="204"/>
      <c r="I39" s="204"/>
      <c r="J39" s="204"/>
      <c r="K39" s="205"/>
      <c r="L39" s="202"/>
      <c r="M39" s="124"/>
      <c r="N39" s="125"/>
      <c r="O39" s="126">
        <f t="shared" si="0"/>
        <v>0</v>
      </c>
      <c r="P39" s="127"/>
      <c r="Q39" s="127"/>
      <c r="R39" s="206"/>
      <c r="S39" s="126">
        <f t="shared" si="1"/>
        <v>0</v>
      </c>
      <c r="T39" s="128"/>
      <c r="U39" s="129">
        <f t="shared" si="2"/>
        <v>1</v>
      </c>
      <c r="V39" s="126">
        <f t="shared" si="3"/>
        <v>0</v>
      </c>
      <c r="W39" s="206"/>
      <c r="X39" s="130">
        <f t="shared" si="4"/>
        <v>0</v>
      </c>
      <c r="Y39" s="207"/>
      <c r="Z39" s="201"/>
      <c r="AA39" s="201"/>
    </row>
    <row r="40" spans="2:30" s="132" customFormat="1" ht="12.75" customHeight="1">
      <c r="B40" s="133"/>
      <c r="C40" s="134"/>
      <c r="D40" s="134"/>
      <c r="E40" s="134"/>
      <c r="F40" s="134"/>
      <c r="G40" s="225"/>
      <c r="H40" s="226"/>
      <c r="I40" s="226"/>
      <c r="J40" s="226"/>
      <c r="K40" s="227"/>
      <c r="L40" s="115"/>
      <c r="M40" s="135"/>
      <c r="N40" s="136"/>
      <c r="O40" s="126">
        <f>SUM(O15:O39)</f>
        <v>213076.54</v>
      </c>
      <c r="P40" s="137">
        <f>SUM(P15:P39)</f>
        <v>0</v>
      </c>
      <c r="Q40" s="137">
        <f>SUM(Q15:Q39)</f>
        <v>0</v>
      </c>
      <c r="R40" s="129">
        <f>ROUND(O40/$Y40,4)</f>
        <v>0.40610000000000002</v>
      </c>
      <c r="S40" s="126">
        <f xml:space="preserve"> (SUM(S15:S39))</f>
        <v>311628.18</v>
      </c>
      <c r="T40" s="126">
        <f>SUM(T15:T39)</f>
        <v>0</v>
      </c>
      <c r="U40" s="129">
        <f>ROUND(S40/$Y40,4)</f>
        <v>0.59389999999999998</v>
      </c>
      <c r="V40" s="126">
        <f>SUM(V15:V39)</f>
        <v>0</v>
      </c>
      <c r="W40" s="129">
        <f>ROUND(V40/Y40,4)</f>
        <v>0</v>
      </c>
      <c r="X40" s="129">
        <f>1-R40</f>
        <v>0.59389999999999998</v>
      </c>
      <c r="Y40" s="99">
        <f xml:space="preserve"> SUM(Y15:Y39)</f>
        <v>524704.72000000009</v>
      </c>
      <c r="Z40" s="138"/>
      <c r="AA40" s="139"/>
      <c r="AB40" s="140">
        <f>O40+S40+V40</f>
        <v>524704.72</v>
      </c>
    </row>
    <row r="41" spans="2:30" s="132" customFormat="1" ht="3.75" customHeight="1">
      <c r="B41" s="141"/>
      <c r="C41" s="141"/>
      <c r="D41" s="141"/>
      <c r="E41" s="141"/>
      <c r="F41" s="141"/>
      <c r="G41" s="221"/>
      <c r="H41" s="221"/>
      <c r="I41" s="221"/>
      <c r="J41" s="221"/>
      <c r="K41" s="221"/>
      <c r="L41" s="142"/>
      <c r="M41" s="142"/>
      <c r="N41" s="142"/>
      <c r="O41" s="143"/>
      <c r="P41" s="141"/>
      <c r="Q41" s="141"/>
      <c r="R41" s="141"/>
      <c r="S41" s="89"/>
      <c r="T41" s="141"/>
      <c r="U41" s="141"/>
      <c r="V41" s="143"/>
      <c r="W41" s="143"/>
      <c r="X41" s="143"/>
      <c r="Y41" s="89"/>
      <c r="Z41" s="144"/>
      <c r="AA41" s="145"/>
    </row>
    <row r="42" spans="2:30" s="154" customFormat="1" ht="12">
      <c r="B42" s="146"/>
      <c r="C42" s="146"/>
      <c r="D42" s="146"/>
      <c r="E42" s="146"/>
      <c r="F42" s="146"/>
      <c r="G42" s="147"/>
      <c r="H42" s="147"/>
      <c r="I42" s="147"/>
      <c r="J42" s="147"/>
      <c r="K42" s="147"/>
      <c r="L42" s="147"/>
      <c r="M42" s="147"/>
      <c r="N42" s="147"/>
      <c r="O42" s="148"/>
      <c r="P42" s="146"/>
      <c r="Q42" s="146"/>
      <c r="R42" s="146"/>
      <c r="S42" s="24"/>
      <c r="T42" s="146"/>
      <c r="U42" s="146"/>
      <c r="V42" s="149"/>
      <c r="W42" s="150"/>
      <c r="X42" s="150"/>
      <c r="Y42" s="151" t="s">
        <v>6</v>
      </c>
      <c r="Z42" s="152"/>
      <c r="AA42" s="153"/>
    </row>
    <row r="43" spans="2:30" s="146" customFormat="1" ht="12.75" customHeight="1">
      <c r="E43" s="155"/>
      <c r="H43" s="155"/>
      <c r="I43" s="155"/>
      <c r="J43" s="155"/>
      <c r="K43" s="132"/>
      <c r="L43" s="132"/>
      <c r="M43" s="132"/>
      <c r="N43" s="132"/>
      <c r="O43" s="156" t="str">
        <f>IF(P40&lt;&gt;0,"ERRO - ITEM NÃO ACEITA UTILIZAÇÃO DE REPASSE - SOMENTE CONTRAPARTIDA","")</f>
        <v/>
      </c>
      <c r="P43" s="156"/>
      <c r="V43" s="157"/>
      <c r="W43" s="158"/>
      <c r="X43" s="158"/>
      <c r="Y43" s="159" t="s">
        <v>7</v>
      </c>
      <c r="Z43" s="152"/>
      <c r="AA43" s="153"/>
    </row>
    <row r="44" spans="2:30" s="146" customFormat="1" ht="12.75" customHeight="1">
      <c r="B44" s="219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V44" s="160"/>
      <c r="W44" s="161"/>
      <c r="X44" s="161"/>
      <c r="Y44" s="161"/>
      <c r="Z44" s="162" t="s">
        <v>5</v>
      </c>
      <c r="AA44" s="163"/>
    </row>
    <row r="45" spans="2:30" s="12" customFormat="1">
      <c r="B45" s="75" t="s">
        <v>46</v>
      </c>
      <c r="D45" s="47"/>
      <c r="E45" s="47"/>
      <c r="F45" s="47"/>
      <c r="G45" s="47"/>
      <c r="H45" s="47"/>
      <c r="I45" s="47"/>
      <c r="J45" s="47"/>
      <c r="AA45" s="13"/>
    </row>
    <row r="46" spans="2:30">
      <c r="C46" s="28"/>
      <c r="D46" s="28"/>
      <c r="E46" s="28"/>
      <c r="F46" s="28"/>
      <c r="G46" s="28"/>
      <c r="H46" s="116"/>
      <c r="I46" s="116"/>
      <c r="J46" s="116"/>
      <c r="K46" s="12"/>
      <c r="L46" s="12"/>
      <c r="M46" s="20"/>
      <c r="N46" s="20"/>
      <c r="O46" s="12"/>
      <c r="P46" s="12"/>
      <c r="Q46" s="12"/>
      <c r="R46" s="12"/>
      <c r="S46" s="12"/>
      <c r="W46" s="19"/>
      <c r="X46" s="19"/>
      <c r="Y46" s="19"/>
      <c r="Z46" s="19"/>
    </row>
    <row r="47" spans="2:30" ht="12.75" customHeight="1">
      <c r="C47" s="28"/>
      <c r="D47" s="28"/>
      <c r="E47" s="28"/>
      <c r="F47" s="28"/>
      <c r="G47" s="28"/>
      <c r="H47" s="75"/>
      <c r="I47" s="75"/>
      <c r="J47" s="75"/>
      <c r="W47"/>
      <c r="X47"/>
      <c r="Y47"/>
      <c r="Z47"/>
    </row>
    <row r="48" spans="2:30">
      <c r="C48" s="28"/>
      <c r="D48" s="28"/>
      <c r="E48" s="28"/>
      <c r="F48" s="28"/>
      <c r="G48" s="28"/>
      <c r="H48" s="28"/>
      <c r="I48" s="28"/>
      <c r="J48" s="28"/>
      <c r="W48" s="2"/>
      <c r="X48" s="2"/>
    </row>
    <row r="49" spans="2:24"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V49" s="2"/>
      <c r="W49" s="2"/>
      <c r="X49" s="2"/>
    </row>
    <row r="50" spans="2:24">
      <c r="B50" s="123" t="s">
        <v>29</v>
      </c>
      <c r="C50" s="76"/>
      <c r="D50" s="79"/>
      <c r="E50" s="79"/>
      <c r="F50" s="77"/>
      <c r="G50" s="78"/>
      <c r="H50" s="78"/>
      <c r="I50" s="79"/>
      <c r="J50" s="79"/>
    </row>
    <row r="55" spans="2:24">
      <c r="L55" s="164"/>
    </row>
  </sheetData>
  <mergeCells count="32">
    <mergeCell ref="S13:X13"/>
    <mergeCell ref="B13:J13"/>
    <mergeCell ref="C14:J14"/>
    <mergeCell ref="Z6:AA6"/>
    <mergeCell ref="O12:R12"/>
    <mergeCell ref="S12:W12"/>
    <mergeCell ref="B6:G6"/>
    <mergeCell ref="H6:L6"/>
    <mergeCell ref="O6:S6"/>
    <mergeCell ref="U6:Y6"/>
    <mergeCell ref="O9:AA9"/>
    <mergeCell ref="B49:O49"/>
    <mergeCell ref="B44:R44"/>
    <mergeCell ref="G41:K41"/>
    <mergeCell ref="O13:R13"/>
    <mergeCell ref="G40:K40"/>
    <mergeCell ref="C15:K15"/>
    <mergeCell ref="C16:K16"/>
    <mergeCell ref="C17:K17"/>
    <mergeCell ref="C18:K18"/>
    <mergeCell ref="C19:K19"/>
    <mergeCell ref="C21:K21"/>
    <mergeCell ref="C22:K22"/>
    <mergeCell ref="C23:K23"/>
    <mergeCell ref="C24:K24"/>
    <mergeCell ref="C20:K20"/>
    <mergeCell ref="C25:K25"/>
    <mergeCell ref="C26:K26"/>
    <mergeCell ref="C27:K27"/>
    <mergeCell ref="C28:K28"/>
    <mergeCell ref="C29:K29"/>
    <mergeCell ref="C30:K30"/>
  </mergeCells>
  <phoneticPr fontId="3" type="noConversion"/>
  <conditionalFormatting sqref="O15:P39">
    <cfRule type="expression" dxfId="11" priority="2" stopIfTrue="1">
      <formula>$Q15=1</formula>
    </cfRule>
  </conditionalFormatting>
  <conditionalFormatting sqref="Y15:Y39">
    <cfRule type="expression" dxfId="10" priority="3" stopIfTrue="1">
      <formula>$M15=1</formula>
    </cfRule>
    <cfRule type="expression" dxfId="9" priority="4" stopIfTrue="1">
      <formula>$N15=1</formula>
    </cfRule>
  </conditionalFormatting>
  <conditionalFormatting sqref="AA31:AA39 AA15:AA19">
    <cfRule type="expression" dxfId="8" priority="5" stopIfTrue="1">
      <formula>OR($U15&lt;&gt;0,$W15&lt;&gt;0)</formula>
    </cfRule>
  </conditionalFormatting>
  <conditionalFormatting sqref="AA20:AA30">
    <cfRule type="expression" dxfId="7" priority="1" stopIfTrue="1">
      <formula>OR($U20&lt;&gt;0,$W20&lt;&gt;0)</formula>
    </cfRule>
  </conditionalFormatting>
  <printOptions horizontalCentered="1"/>
  <pageMargins left="1" right="1" top="1" bottom="1" header="0.5" footer="0.5"/>
  <pageSetup paperSize="9" scale="71" orientation="landscape" horizontalDpi="300" verticalDpi="300" r:id="rId1"/>
  <headerFooter alignWithMargins="0">
    <oddFooter>&amp;L41.211 v002 micro&amp;R&amp;N</oddFooter>
  </headerFooter>
  <ignoredErrors>
    <ignoredError sqref="R40 U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1:CY38"/>
  <sheetViews>
    <sheetView showGridLines="0" tabSelected="1" view="pageBreakPreview" zoomScale="85" zoomScaleNormal="85" zoomScaleSheetLayoutView="85" workbookViewId="0">
      <selection activeCell="P8" sqref="P8"/>
    </sheetView>
  </sheetViews>
  <sheetFormatPr defaultRowHeight="12.75"/>
  <cols>
    <col min="1" max="1" width="1.5703125" style="28" customWidth="1"/>
    <col min="2" max="2" width="5.42578125" style="28" customWidth="1"/>
    <col min="3" max="3" width="17.42578125" style="28" customWidth="1"/>
    <col min="4" max="4" width="9.85546875" style="28" customWidth="1"/>
    <col min="5" max="5" width="7" style="28" customWidth="1"/>
    <col min="6" max="6" width="16.42578125" style="28" customWidth="1"/>
    <col min="7" max="7" width="7.140625" style="29" customWidth="1"/>
    <col min="8" max="8" width="11.28515625" style="28" customWidth="1"/>
    <col min="9" max="9" width="4.42578125" style="28" hidden="1" customWidth="1"/>
    <col min="10" max="10" width="3.42578125" style="28" hidden="1" customWidth="1"/>
    <col min="11" max="12" width="11.28515625" style="28" customWidth="1"/>
    <col min="13" max="13" width="2.85546875" style="28" hidden="1" customWidth="1"/>
    <col min="14" max="14" width="4.5703125" style="28" hidden="1" customWidth="1"/>
    <col min="15" max="16" width="11.28515625" style="28" customWidth="1"/>
    <col min="17" max="17" width="2.7109375" style="28" hidden="1" customWidth="1"/>
    <col min="18" max="18" width="3.42578125" style="28" hidden="1" customWidth="1"/>
    <col min="19" max="20" width="11.28515625" style="28" customWidth="1"/>
    <col min="21" max="22" width="4" style="28" hidden="1" customWidth="1"/>
    <col min="23" max="23" width="11.28515625" style="28" customWidth="1"/>
    <col min="24" max="24" width="11.28515625" style="30" customWidth="1"/>
    <col min="25" max="26" width="4" style="30" hidden="1" customWidth="1"/>
    <col min="27" max="27" width="11.28515625" style="30" customWidth="1"/>
    <col min="28" max="28" width="11.28515625" style="28" customWidth="1"/>
    <col min="29" max="29" width="4.28515625" style="28" hidden="1" customWidth="1"/>
    <col min="30" max="30" width="6.140625" style="28" hidden="1" customWidth="1"/>
    <col min="31" max="31" width="11.28515625" style="28" customWidth="1"/>
    <col min="32" max="32" width="11.42578125" style="28" customWidth="1"/>
    <col min="33" max="33" width="4.42578125" style="28" hidden="1" customWidth="1"/>
    <col min="34" max="34" width="3.85546875" style="28" hidden="1" customWidth="1"/>
    <col min="35" max="35" width="11.85546875" style="28" customWidth="1"/>
    <col min="36" max="36" width="12.42578125" style="28" customWidth="1"/>
    <col min="37" max="38" width="3.85546875" style="28" hidden="1" customWidth="1"/>
    <col min="39" max="39" width="11.85546875" style="28" customWidth="1"/>
    <col min="40" max="40" width="11.140625" style="28" customWidth="1"/>
    <col min="41" max="41" width="4" style="28" hidden="1" customWidth="1"/>
    <col min="42" max="42" width="4.7109375" style="28" hidden="1" customWidth="1"/>
    <col min="43" max="43" width="11.85546875" style="28" customWidth="1"/>
    <col min="44" max="44" width="10.7109375" style="28" customWidth="1"/>
    <col min="45" max="46" width="4.28515625" style="28" hidden="1" customWidth="1"/>
    <col min="47" max="47" width="11.85546875" style="28" customWidth="1"/>
    <col min="48" max="48" width="10.42578125" style="28" bestFit="1" customWidth="1"/>
    <col min="49" max="49" width="3.28515625" style="28" hidden="1" customWidth="1"/>
    <col min="50" max="50" width="4.42578125" style="28" hidden="1" customWidth="1"/>
    <col min="51" max="51" width="11.85546875" style="28" customWidth="1"/>
    <col min="52" max="52" width="10.42578125" style="28" bestFit="1" customWidth="1"/>
    <col min="53" max="53" width="3.28515625" style="28" hidden="1" customWidth="1"/>
    <col min="54" max="54" width="3.5703125" style="28" hidden="1" customWidth="1"/>
    <col min="55" max="55" width="11.85546875" style="28" customWidth="1"/>
    <col min="56" max="56" width="11.7109375" style="28" customWidth="1"/>
    <col min="57" max="57" width="4.85546875" style="28" hidden="1" customWidth="1"/>
    <col min="58" max="58" width="4" style="28" hidden="1" customWidth="1"/>
    <col min="59" max="59" width="11.85546875" style="28" customWidth="1"/>
    <col min="60" max="60" width="10.5703125" style="28" customWidth="1"/>
    <col min="61" max="62" width="4.42578125" style="28" hidden="1" customWidth="1"/>
    <col min="63" max="63" width="11.85546875" style="28" customWidth="1"/>
    <col min="64" max="64" width="10.42578125" style="28" bestFit="1" customWidth="1"/>
    <col min="65" max="66" width="4.28515625" style="28" hidden="1" customWidth="1"/>
    <col min="67" max="67" width="11.85546875" style="28" customWidth="1"/>
    <col min="68" max="68" width="11.7109375" style="28" customWidth="1"/>
    <col min="69" max="70" width="4.7109375" style="28" hidden="1" customWidth="1"/>
    <col min="71" max="71" width="11.85546875" style="28" customWidth="1"/>
    <col min="72" max="72" width="12.28515625" style="28" customWidth="1"/>
    <col min="73" max="73" width="4.28515625" style="28" hidden="1" customWidth="1"/>
    <col min="74" max="74" width="5.5703125" style="28" hidden="1" customWidth="1"/>
    <col min="75" max="75" width="13.42578125" style="28" customWidth="1"/>
    <col min="76" max="76" width="11" style="28" customWidth="1"/>
    <col min="77" max="77" width="3.5703125" style="28" hidden="1" customWidth="1"/>
    <col min="78" max="78" width="4.28515625" style="28" hidden="1" customWidth="1"/>
    <col min="79" max="79" width="12" style="28" customWidth="1"/>
    <col min="80" max="80" width="11" style="28" customWidth="1"/>
    <col min="81" max="81" width="3.42578125" style="28" hidden="1" customWidth="1"/>
    <col min="82" max="82" width="4.28515625" style="28" hidden="1" customWidth="1"/>
    <col min="83" max="83" width="11.85546875" style="28" customWidth="1"/>
    <col min="84" max="84" width="10.7109375" style="28" customWidth="1"/>
    <col min="85" max="85" width="3.42578125" style="28" hidden="1" customWidth="1"/>
    <col min="86" max="86" width="3.28515625" style="28" hidden="1" customWidth="1"/>
    <col min="87" max="87" width="12.7109375" style="28" bestFit="1" customWidth="1"/>
    <col min="88" max="88" width="10.42578125" style="28" bestFit="1" customWidth="1"/>
    <col min="89" max="90" width="0" style="28" hidden="1" customWidth="1"/>
    <col min="91" max="91" width="12.7109375" style="28" bestFit="1" customWidth="1"/>
    <col min="92" max="92" width="10.5703125" style="28" customWidth="1"/>
    <col min="93" max="93" width="4.28515625" style="28" hidden="1" customWidth="1"/>
    <col min="94" max="94" width="6.85546875" style="28" hidden="1" customWidth="1"/>
    <col min="95" max="95" width="12.5703125" style="28" customWidth="1"/>
    <col min="96" max="96" width="10.5703125" style="28" customWidth="1"/>
    <col min="97" max="97" width="4.85546875" style="28" hidden="1" customWidth="1"/>
    <col min="98" max="98" width="5.140625" style="28" hidden="1" customWidth="1"/>
    <col min="99" max="99" width="12.28515625" style="28" customWidth="1"/>
    <col min="100" max="100" width="12.140625" style="28" customWidth="1"/>
    <col min="101" max="101" width="5" style="28" hidden="1" customWidth="1"/>
    <col min="102" max="102" width="4.7109375" style="28" hidden="1" customWidth="1"/>
    <col min="103" max="103" width="13" style="28" customWidth="1"/>
    <col min="104" max="16384" width="9.140625" style="28"/>
  </cols>
  <sheetData>
    <row r="1" spans="2:103" ht="6.75" customHeight="1">
      <c r="B1" s="254" t="s">
        <v>64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</row>
    <row r="2" spans="2:103" ht="15.75" customHeight="1"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CS2" s="45"/>
      <c r="CT2" s="45"/>
      <c r="CW2" s="45"/>
      <c r="CX2" s="45"/>
    </row>
    <row r="3" spans="2:103" ht="15.75" customHeight="1"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CS3" s="45"/>
      <c r="CT3" s="45"/>
      <c r="CW3" s="45"/>
      <c r="CX3" s="45"/>
    </row>
    <row r="4" spans="2:103" ht="63.75" customHeight="1"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CS4" s="45"/>
      <c r="CT4" s="45"/>
      <c r="CW4" s="45"/>
      <c r="CX4" s="45"/>
    </row>
    <row r="5" spans="2:103" ht="18" customHeight="1">
      <c r="B5" s="256" t="s">
        <v>47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CS5" s="45"/>
      <c r="CT5" s="45"/>
      <c r="CW5" s="45"/>
      <c r="CX5" s="45"/>
    </row>
    <row r="6" spans="2:103" s="15" customFormat="1" ht="15" customHeight="1">
      <c r="B6" s="16" t="s">
        <v>11</v>
      </c>
      <c r="C6" s="17"/>
      <c r="D6" s="32" t="str">
        <f>QCI!H5</f>
        <v>Proponente/Tomador</v>
      </c>
      <c r="F6" s="33"/>
      <c r="G6" s="34"/>
      <c r="H6" s="16" t="str">
        <f>QCI!O5</f>
        <v>Município/UF</v>
      </c>
      <c r="I6" s="33"/>
      <c r="J6" s="33"/>
      <c r="K6" s="33"/>
      <c r="M6" s="35"/>
      <c r="N6" s="35"/>
      <c r="O6" s="35"/>
      <c r="P6" s="268" t="str">
        <f>QCI!U5</f>
        <v>Empreendimento ( nome/apelido)</v>
      </c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17"/>
      <c r="AC6" s="17"/>
      <c r="AD6" s="17"/>
      <c r="AE6" s="18"/>
      <c r="AF6" s="17"/>
      <c r="AG6" s="17"/>
      <c r="AH6" s="17"/>
      <c r="AI6" s="17"/>
      <c r="AJ6" s="17"/>
      <c r="AK6" s="17"/>
      <c r="AL6" s="17"/>
      <c r="AM6" s="17"/>
      <c r="AN6" s="16">
        <f>X6</f>
        <v>0</v>
      </c>
      <c r="AO6" s="33"/>
      <c r="AP6" s="33"/>
      <c r="AQ6" s="33"/>
      <c r="AS6" s="35"/>
      <c r="AT6" s="35"/>
      <c r="AU6" s="35"/>
      <c r="AV6" s="16">
        <f>AF6</f>
        <v>0</v>
      </c>
      <c r="AW6" s="35"/>
      <c r="AX6" s="35"/>
      <c r="AY6" s="35"/>
      <c r="AZ6" s="33"/>
      <c r="BA6" s="33"/>
      <c r="BB6" s="33"/>
      <c r="BC6" s="35"/>
      <c r="BD6" s="16">
        <f>AN6</f>
        <v>0</v>
      </c>
      <c r="BE6" s="33"/>
      <c r="BF6" s="33"/>
      <c r="BG6" s="33"/>
      <c r="BI6" s="35"/>
      <c r="BJ6" s="35"/>
      <c r="BK6" s="35"/>
      <c r="BL6" s="16">
        <f>AV6</f>
        <v>0</v>
      </c>
      <c r="BM6" s="35"/>
      <c r="BN6" s="35"/>
      <c r="BO6" s="35"/>
      <c r="BP6" s="33"/>
      <c r="BQ6" s="33"/>
      <c r="BR6" s="33"/>
      <c r="BS6" s="35"/>
      <c r="BT6" s="16">
        <f>BD6</f>
        <v>0</v>
      </c>
      <c r="BU6" s="33"/>
      <c r="BV6" s="33"/>
      <c r="BW6" s="33"/>
      <c r="BY6" s="35"/>
      <c r="BZ6" s="35"/>
      <c r="CA6" s="35"/>
      <c r="CB6" s="16">
        <f>BL6</f>
        <v>0</v>
      </c>
      <c r="CC6" s="35"/>
      <c r="CD6" s="35"/>
      <c r="CE6" s="35"/>
      <c r="CF6" s="33"/>
      <c r="CG6" s="33"/>
      <c r="CH6" s="33"/>
      <c r="CI6" s="35"/>
      <c r="CJ6" s="16">
        <f>BT6</f>
        <v>0</v>
      </c>
      <c r="CK6" s="33"/>
      <c r="CL6" s="33"/>
      <c r="CM6" s="33"/>
      <c r="CO6" s="35"/>
      <c r="CP6" s="35"/>
      <c r="CQ6" s="35"/>
      <c r="CR6" s="16">
        <f>CB6</f>
        <v>0</v>
      </c>
      <c r="CS6" s="35"/>
      <c r="CT6" s="35"/>
      <c r="CU6" s="35"/>
      <c r="CV6" s="109"/>
      <c r="CW6" s="33"/>
      <c r="CX6" s="33"/>
      <c r="CY6" s="35"/>
    </row>
    <row r="7" spans="2:103" ht="38.25" customHeight="1">
      <c r="B7" s="284" t="s">
        <v>65</v>
      </c>
      <c r="C7" s="285"/>
      <c r="D7" s="286" t="str">
        <f>QCI!H6</f>
        <v>PREFEITURA MUNICIPAL DE PRACINHA</v>
      </c>
      <c r="E7" s="287"/>
      <c r="F7" s="287"/>
      <c r="G7" s="288"/>
      <c r="H7" s="284" t="str">
        <f>QCI!O6</f>
        <v>PRACINHA/SP</v>
      </c>
      <c r="I7" s="289"/>
      <c r="J7" s="289"/>
      <c r="K7" s="289"/>
      <c r="L7" s="289"/>
      <c r="M7" s="289"/>
      <c r="N7" s="289"/>
      <c r="O7" s="289"/>
      <c r="P7" s="286" t="s">
        <v>77</v>
      </c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8"/>
      <c r="AF7" s="17"/>
      <c r="AG7" s="17"/>
      <c r="AH7" s="17"/>
      <c r="AI7" s="17"/>
      <c r="AJ7" s="17"/>
      <c r="AK7" s="17"/>
      <c r="AL7" s="17"/>
      <c r="AM7" s="17"/>
      <c r="AN7" s="279" t="str">
        <f>$H7</f>
        <v>PRACINHA/SP</v>
      </c>
      <c r="AO7" s="280"/>
      <c r="AP7" s="280"/>
      <c r="AQ7" s="280"/>
      <c r="AR7" s="280"/>
      <c r="AS7" s="280"/>
      <c r="AT7" s="280"/>
      <c r="AU7" s="283"/>
      <c r="AV7" s="279" t="str">
        <f>$P7</f>
        <v>CONSTRUÇÃO DE PONTE EM ADUELA DE CONCRETO PRÉ-FABRICADO NO BAIRRO PONTE SECA, LOCALIZADO NA ESTRADA MUNICIPAL JOSÉ MANOEL PARRA, SOBRE O CÓRREGO JACUTINGA</v>
      </c>
      <c r="AW7" s="280"/>
      <c r="AX7" s="280"/>
      <c r="AY7" s="280"/>
      <c r="AZ7" s="280"/>
      <c r="BA7" s="280"/>
      <c r="BB7" s="280"/>
      <c r="BC7" s="283"/>
      <c r="BD7" s="279" t="str">
        <f>$H7</f>
        <v>PRACINHA/SP</v>
      </c>
      <c r="BE7" s="280"/>
      <c r="BF7" s="280"/>
      <c r="BG7" s="280"/>
      <c r="BH7" s="280"/>
      <c r="BI7" s="280"/>
      <c r="BJ7" s="280"/>
      <c r="BK7" s="283"/>
      <c r="BL7" s="279" t="str">
        <f>$P7</f>
        <v>CONSTRUÇÃO DE PONTE EM ADUELA DE CONCRETO PRÉ-FABRICADO NO BAIRRO PONTE SECA, LOCALIZADO NA ESTRADA MUNICIPAL JOSÉ MANOEL PARRA, SOBRE O CÓRREGO JACUTINGA</v>
      </c>
      <c r="BM7" s="280"/>
      <c r="BN7" s="280"/>
      <c r="BO7" s="280"/>
      <c r="BP7" s="280"/>
      <c r="BQ7" s="280"/>
      <c r="BR7" s="280"/>
      <c r="BS7" s="283"/>
      <c r="BT7" s="279" t="str">
        <f>$H7</f>
        <v>PRACINHA/SP</v>
      </c>
      <c r="BU7" s="280"/>
      <c r="BV7" s="280"/>
      <c r="BW7" s="280"/>
      <c r="BX7" s="280"/>
      <c r="BY7" s="280"/>
      <c r="BZ7" s="280"/>
      <c r="CA7" s="283"/>
      <c r="CB7" s="279" t="str">
        <f>$P7</f>
        <v>CONSTRUÇÃO DE PONTE EM ADUELA DE CONCRETO PRÉ-FABRICADO NO BAIRRO PONTE SECA, LOCALIZADO NA ESTRADA MUNICIPAL JOSÉ MANOEL PARRA, SOBRE O CÓRREGO JACUTINGA</v>
      </c>
      <c r="CC7" s="280"/>
      <c r="CD7" s="280"/>
      <c r="CE7" s="280"/>
      <c r="CF7" s="280"/>
      <c r="CG7" s="280"/>
      <c r="CH7" s="280"/>
      <c r="CI7" s="283"/>
      <c r="CJ7" s="279" t="str">
        <f>$H7</f>
        <v>PRACINHA/SP</v>
      </c>
      <c r="CK7" s="280"/>
      <c r="CL7" s="280"/>
      <c r="CM7" s="280"/>
      <c r="CN7" s="280"/>
      <c r="CO7" s="280"/>
      <c r="CP7" s="280"/>
      <c r="CQ7" s="283"/>
      <c r="CR7" s="279" t="str">
        <f>$P7</f>
        <v>CONSTRUÇÃO DE PONTE EM ADUELA DE CONCRETO PRÉ-FABRICADO NO BAIRRO PONTE SECA, LOCALIZADO NA ESTRADA MUNICIPAL JOSÉ MANOEL PARRA, SOBRE O CÓRREGO JACUTINGA</v>
      </c>
      <c r="CS7" s="280"/>
      <c r="CT7" s="280"/>
      <c r="CU7" s="280"/>
      <c r="CV7" s="280"/>
      <c r="CW7" s="26"/>
      <c r="CX7" s="26"/>
      <c r="CY7" s="63"/>
    </row>
    <row r="8" spans="2:103" ht="4.5" customHeight="1">
      <c r="E8" s="31"/>
      <c r="F8" s="31"/>
      <c r="G8" s="36"/>
      <c r="H8" s="31"/>
      <c r="I8" s="31"/>
      <c r="J8" s="31"/>
      <c r="K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31"/>
      <c r="AO8" s="31"/>
      <c r="AP8" s="31"/>
      <c r="AQ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108"/>
    </row>
    <row r="9" spans="2:103" ht="15" customHeight="1">
      <c r="B9" s="260" t="str">
        <f>QCI!O8</f>
        <v>Programa/Modalidade/Ação</v>
      </c>
      <c r="C9" s="261"/>
      <c r="D9" s="261"/>
      <c r="E9" s="261"/>
      <c r="F9" s="261"/>
      <c r="G9" s="63"/>
      <c r="H9" s="268" t="s">
        <v>54</v>
      </c>
      <c r="I9" s="269"/>
      <c r="J9" s="269"/>
      <c r="K9" s="269"/>
      <c r="L9" s="269"/>
      <c r="M9" s="269"/>
      <c r="N9" s="269"/>
      <c r="O9" s="269"/>
      <c r="P9" s="270"/>
      <c r="Q9" s="39"/>
      <c r="R9" s="39"/>
      <c r="S9" s="196"/>
      <c r="T9" s="264" t="s">
        <v>52</v>
      </c>
      <c r="U9" s="262"/>
      <c r="V9" s="262"/>
      <c r="W9" s="263"/>
      <c r="X9" s="262" t="s">
        <v>53</v>
      </c>
      <c r="Y9" s="262"/>
      <c r="Z9" s="262"/>
      <c r="AA9" s="263"/>
      <c r="AB9" s="264" t="s">
        <v>55</v>
      </c>
      <c r="AC9" s="262"/>
      <c r="AD9" s="262"/>
      <c r="AE9" s="263"/>
      <c r="AF9" s="17"/>
      <c r="AG9" s="17"/>
      <c r="AH9" s="17"/>
      <c r="AI9" s="17"/>
      <c r="AJ9" s="17"/>
      <c r="AK9" s="17"/>
      <c r="AL9" s="17"/>
      <c r="AM9" s="17"/>
      <c r="AN9" s="32" t="str">
        <f>X9</f>
        <v>Fim da vigência (data)</v>
      </c>
      <c r="AO9" s="37"/>
      <c r="AP9" s="37"/>
      <c r="AQ9" s="62"/>
      <c r="AR9" s="62">
        <f>AJ9</f>
        <v>0</v>
      </c>
      <c r="AV9" s="32">
        <f>AF9</f>
        <v>0</v>
      </c>
      <c r="AW9" s="37"/>
      <c r="AX9" s="37"/>
      <c r="AY9" s="62"/>
      <c r="AZ9" s="62">
        <f>AJ9</f>
        <v>0</v>
      </c>
      <c r="BA9" s="37"/>
      <c r="BB9" s="37"/>
      <c r="BD9" s="32" t="str">
        <f>AN9</f>
        <v>Fim da vigência (data)</v>
      </c>
      <c r="BE9" s="37"/>
      <c r="BF9" s="37"/>
      <c r="BG9" s="62"/>
      <c r="BH9" s="62">
        <f>AZ9</f>
        <v>0</v>
      </c>
      <c r="BL9" s="32">
        <f>AV9</f>
        <v>0</v>
      </c>
      <c r="BM9" s="37"/>
      <c r="BN9" s="37"/>
      <c r="BO9" s="62"/>
      <c r="BP9" s="62">
        <f>AZ9</f>
        <v>0</v>
      </c>
      <c r="BQ9" s="37"/>
      <c r="BR9" s="37"/>
      <c r="BT9" s="32" t="str">
        <f>BD9</f>
        <v>Fim da vigência (data)</v>
      </c>
      <c r="BU9" s="37"/>
      <c r="BV9" s="37"/>
      <c r="BW9" s="62"/>
      <c r="BX9" s="62">
        <f>BP9</f>
        <v>0</v>
      </c>
      <c r="CB9" s="32">
        <f>BL9</f>
        <v>0</v>
      </c>
      <c r="CC9" s="37"/>
      <c r="CD9" s="37"/>
      <c r="CE9" s="62"/>
      <c r="CF9" s="62">
        <f>BP9</f>
        <v>0</v>
      </c>
      <c r="CG9" s="37"/>
      <c r="CH9" s="37"/>
      <c r="CJ9" s="32" t="str">
        <f>BT9</f>
        <v>Fim da vigência (data)</v>
      </c>
      <c r="CK9" s="37"/>
      <c r="CL9" s="37"/>
      <c r="CM9" s="62"/>
      <c r="CN9" s="62">
        <f>CF9</f>
        <v>0</v>
      </c>
      <c r="CR9" s="32">
        <f>CB9</f>
        <v>0</v>
      </c>
      <c r="CS9" s="37"/>
      <c r="CT9" s="37"/>
      <c r="CU9" s="62"/>
      <c r="CV9" s="62">
        <f>CF9</f>
        <v>0</v>
      </c>
      <c r="CW9" s="37"/>
      <c r="CX9" s="37"/>
    </row>
    <row r="10" spans="2:103" ht="18" customHeight="1">
      <c r="B10" s="281" t="s">
        <v>76</v>
      </c>
      <c r="C10" s="282"/>
      <c r="D10" s="282"/>
      <c r="E10" s="282"/>
      <c r="F10" s="282"/>
      <c r="G10" s="282"/>
      <c r="H10" s="265" t="s">
        <v>65</v>
      </c>
      <c r="I10" s="266"/>
      <c r="J10" s="266"/>
      <c r="K10" s="266"/>
      <c r="L10" s="266"/>
      <c r="M10" s="266"/>
      <c r="N10" s="266"/>
      <c r="O10" s="266"/>
      <c r="P10" s="267"/>
      <c r="Q10" s="197"/>
      <c r="R10" s="197"/>
      <c r="S10" s="198"/>
      <c r="T10" s="257" t="s">
        <v>73</v>
      </c>
      <c r="U10" s="258"/>
      <c r="V10" s="258"/>
      <c r="W10" s="259"/>
      <c r="X10" s="257" t="s">
        <v>74</v>
      </c>
      <c r="Y10" s="258"/>
      <c r="Z10" s="258"/>
      <c r="AA10" s="259"/>
      <c r="AB10" s="257" t="s">
        <v>72</v>
      </c>
      <c r="AC10" s="258"/>
      <c r="AD10" s="258"/>
      <c r="AE10" s="259"/>
      <c r="AF10" s="17"/>
      <c r="AG10" s="17"/>
      <c r="AH10" s="17"/>
      <c r="AI10" s="17"/>
      <c r="AJ10" s="17"/>
      <c r="AK10" s="17"/>
      <c r="AL10" s="17"/>
      <c r="AM10" s="17"/>
      <c r="AN10" s="72" t="str">
        <f>$H10</f>
        <v>-</v>
      </c>
      <c r="AO10" s="66"/>
      <c r="AP10" s="66"/>
      <c r="AQ10" s="64"/>
      <c r="AR10" s="67">
        <f>$L10</f>
        <v>0</v>
      </c>
      <c r="AV10" s="65">
        <f>$P10</f>
        <v>0</v>
      </c>
      <c r="AW10" s="66"/>
      <c r="AX10" s="66"/>
      <c r="AY10" s="64"/>
      <c r="AZ10" s="67" t="str">
        <f>$T10</f>
        <v>02/2026</v>
      </c>
      <c r="BA10" s="26"/>
      <c r="BB10" s="26"/>
      <c r="BD10" s="72" t="str">
        <f>$H10</f>
        <v>-</v>
      </c>
      <c r="BE10" s="66"/>
      <c r="BF10" s="66"/>
      <c r="BG10" s="64"/>
      <c r="BH10" s="67">
        <f>$L10</f>
        <v>0</v>
      </c>
      <c r="BL10" s="65">
        <f>$P10</f>
        <v>0</v>
      </c>
      <c r="BM10" s="66"/>
      <c r="BN10" s="66"/>
      <c r="BO10" s="64"/>
      <c r="BP10" s="67" t="str">
        <f>$T10</f>
        <v>02/2026</v>
      </c>
      <c r="BQ10" s="26"/>
      <c r="BR10" s="26"/>
      <c r="BT10" s="72" t="str">
        <f>$H10</f>
        <v>-</v>
      </c>
      <c r="BU10" s="66"/>
      <c r="BV10" s="66"/>
      <c r="BW10" s="64"/>
      <c r="BX10" s="67">
        <f>$L10</f>
        <v>0</v>
      </c>
      <c r="CB10" s="65">
        <f>$P10</f>
        <v>0</v>
      </c>
      <c r="CC10" s="66"/>
      <c r="CD10" s="66"/>
      <c r="CE10" s="64"/>
      <c r="CF10" s="67" t="str">
        <f>$T10</f>
        <v>02/2026</v>
      </c>
      <c r="CG10" s="26"/>
      <c r="CH10" s="26"/>
      <c r="CJ10" s="72" t="str">
        <f>$H10</f>
        <v>-</v>
      </c>
      <c r="CK10" s="66"/>
      <c r="CL10" s="66"/>
      <c r="CM10" s="64"/>
      <c r="CN10" s="67">
        <f>$L10</f>
        <v>0</v>
      </c>
      <c r="CR10" s="65">
        <f>$P10</f>
        <v>0</v>
      </c>
      <c r="CS10" s="66"/>
      <c r="CT10" s="66"/>
      <c r="CU10" s="64"/>
      <c r="CV10" s="67" t="str">
        <f>$T10</f>
        <v>02/2026</v>
      </c>
      <c r="CW10" s="26"/>
      <c r="CX10" s="26"/>
    </row>
    <row r="11" spans="2:103" ht="10.5" customHeight="1">
      <c r="X11" s="28"/>
      <c r="Y11" s="28"/>
      <c r="Z11" s="28"/>
      <c r="AA11" s="28"/>
      <c r="BM11" s="45"/>
      <c r="BN11" s="45"/>
      <c r="BQ11" s="45"/>
      <c r="BR11" s="45"/>
      <c r="BU11" s="45"/>
      <c r="BV11" s="45"/>
      <c r="CC11" s="45"/>
      <c r="CD11" s="45"/>
      <c r="CS11" s="45"/>
      <c r="CT11" s="45"/>
      <c r="CW11" s="45"/>
      <c r="CX11" s="45"/>
    </row>
    <row r="12" spans="2:103" ht="3.75" customHeight="1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>
        <f>$H12</f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>
        <f>$H12</f>
        <v>0</v>
      </c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>
        <f>$H12</f>
        <v>0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>
        <f>$H12</f>
        <v>0</v>
      </c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</row>
    <row r="13" spans="2:103" ht="18" customHeight="1">
      <c r="B13" s="277" t="s">
        <v>8</v>
      </c>
      <c r="C13" s="276" t="s">
        <v>9</v>
      </c>
      <c r="D13" s="276"/>
      <c r="E13" s="276"/>
      <c r="F13" s="210" t="s">
        <v>23</v>
      </c>
      <c r="G13" s="211" t="s">
        <v>24</v>
      </c>
      <c r="H13" s="193" t="s">
        <v>50</v>
      </c>
      <c r="I13" s="212"/>
      <c r="J13" s="212"/>
      <c r="K13" s="193">
        <v>1</v>
      </c>
      <c r="L13" s="213" t="str">
        <f>H13</f>
        <v>Mês</v>
      </c>
      <c r="M13" s="213"/>
      <c r="N13" s="213"/>
      <c r="O13" s="213">
        <f>K13+1</f>
        <v>2</v>
      </c>
      <c r="P13" s="210" t="str">
        <f>L13</f>
        <v>Mês</v>
      </c>
      <c r="Q13" s="210"/>
      <c r="R13" s="210"/>
      <c r="S13" s="210">
        <f>O13+1</f>
        <v>3</v>
      </c>
      <c r="T13" s="213" t="str">
        <f>P13</f>
        <v>Mês</v>
      </c>
      <c r="U13" s="213"/>
      <c r="V13" s="213"/>
      <c r="W13" s="213">
        <f>S13+1</f>
        <v>4</v>
      </c>
      <c r="X13" s="210" t="str">
        <f>P13</f>
        <v>Mês</v>
      </c>
      <c r="Y13" s="210"/>
      <c r="Z13" s="210"/>
      <c r="AA13" s="210">
        <f>W13+1</f>
        <v>5</v>
      </c>
      <c r="AB13" s="213" t="str">
        <f>X13</f>
        <v>Mês</v>
      </c>
      <c r="AC13" s="213"/>
      <c r="AD13" s="213"/>
      <c r="AE13" s="213">
        <f>AA13+1</f>
        <v>6</v>
      </c>
      <c r="AF13" s="54" t="str">
        <f>AB13</f>
        <v>Mês</v>
      </c>
      <c r="AG13" s="51"/>
      <c r="AH13" s="51"/>
      <c r="AI13" s="55">
        <f>AE13+1</f>
        <v>7</v>
      </c>
      <c r="AJ13" s="56" t="str">
        <f>AF13</f>
        <v>Mês</v>
      </c>
      <c r="AK13" s="57"/>
      <c r="AL13" s="57"/>
      <c r="AM13" s="58">
        <f>AI13+1</f>
        <v>8</v>
      </c>
      <c r="AN13" s="54" t="str">
        <f>AF13</f>
        <v>Mês</v>
      </c>
      <c r="AO13" s="51"/>
      <c r="AP13" s="51"/>
      <c r="AQ13" s="55">
        <f>AM13+1</f>
        <v>9</v>
      </c>
      <c r="AR13" s="56" t="str">
        <f>AN13</f>
        <v>Mês</v>
      </c>
      <c r="AS13" s="57"/>
      <c r="AT13" s="57"/>
      <c r="AU13" s="58">
        <f>AQ13+1</f>
        <v>10</v>
      </c>
      <c r="AV13" s="54" t="str">
        <f>AR13</f>
        <v>Mês</v>
      </c>
      <c r="AW13" s="51"/>
      <c r="AX13" s="51"/>
      <c r="AY13" s="55">
        <f>AU13+1</f>
        <v>11</v>
      </c>
      <c r="AZ13" s="56" t="str">
        <f>AV13</f>
        <v>Mês</v>
      </c>
      <c r="BA13" s="57"/>
      <c r="BB13" s="57"/>
      <c r="BC13" s="58">
        <f>AY13+1</f>
        <v>12</v>
      </c>
      <c r="BD13" s="54" t="str">
        <f>AZ13</f>
        <v>Mês</v>
      </c>
      <c r="BE13" s="51"/>
      <c r="BF13" s="51"/>
      <c r="BG13" s="55">
        <f>BC13+1</f>
        <v>13</v>
      </c>
      <c r="BH13" s="56" t="str">
        <f>BD13</f>
        <v>Mês</v>
      </c>
      <c r="BI13" s="57"/>
      <c r="BJ13" s="57"/>
      <c r="BK13" s="58">
        <f>BG13+1</f>
        <v>14</v>
      </c>
      <c r="BL13" s="54" t="str">
        <f>BD13</f>
        <v>Mês</v>
      </c>
      <c r="BM13" s="51"/>
      <c r="BN13" s="51"/>
      <c r="BO13" s="55">
        <f>BK13+1</f>
        <v>15</v>
      </c>
      <c r="BP13" s="56" t="str">
        <f>BL13</f>
        <v>Mês</v>
      </c>
      <c r="BQ13" s="57"/>
      <c r="BR13" s="57"/>
      <c r="BS13" s="58">
        <f>BO13+1</f>
        <v>16</v>
      </c>
      <c r="BT13" s="54" t="str">
        <f>BP13</f>
        <v>Mês</v>
      </c>
      <c r="BU13" s="51"/>
      <c r="BV13" s="51"/>
      <c r="BW13" s="55">
        <f>BS13+1</f>
        <v>17</v>
      </c>
      <c r="BX13" s="56" t="str">
        <f>BT13</f>
        <v>Mês</v>
      </c>
      <c r="BY13" s="57"/>
      <c r="BZ13" s="57"/>
      <c r="CA13" s="58">
        <f>BW13+1</f>
        <v>18</v>
      </c>
      <c r="CB13" s="54" t="str">
        <f>BX13</f>
        <v>Mês</v>
      </c>
      <c r="CC13" s="51"/>
      <c r="CD13" s="51"/>
      <c r="CE13" s="55">
        <f>CA13+1</f>
        <v>19</v>
      </c>
      <c r="CF13" s="56" t="str">
        <f>CB13</f>
        <v>Mês</v>
      </c>
      <c r="CG13" s="57"/>
      <c r="CH13" s="57"/>
      <c r="CI13" s="58">
        <f>CE13+1</f>
        <v>20</v>
      </c>
      <c r="CJ13" s="54" t="str">
        <f>CB13</f>
        <v>Mês</v>
      </c>
      <c r="CK13" s="51"/>
      <c r="CL13" s="51"/>
      <c r="CM13" s="55">
        <f>CI13+1</f>
        <v>21</v>
      </c>
      <c r="CN13" s="56" t="str">
        <f>CJ13</f>
        <v>Mês</v>
      </c>
      <c r="CO13" s="57"/>
      <c r="CP13" s="57"/>
      <c r="CQ13" s="58">
        <f>CM13+1</f>
        <v>22</v>
      </c>
      <c r="CR13" s="54" t="str">
        <f>CN13</f>
        <v>Mês</v>
      </c>
      <c r="CS13" s="51"/>
      <c r="CT13" s="51"/>
      <c r="CU13" s="55">
        <f>CQ13+1</f>
        <v>23</v>
      </c>
      <c r="CV13" s="56" t="str">
        <f>CR13</f>
        <v>Mês</v>
      </c>
      <c r="CW13" s="57"/>
      <c r="CX13" s="57"/>
      <c r="CY13" s="58">
        <f>CU13+1</f>
        <v>24</v>
      </c>
    </row>
    <row r="14" spans="2:103" ht="18" customHeight="1">
      <c r="B14" s="278"/>
      <c r="C14" s="276"/>
      <c r="D14" s="276"/>
      <c r="E14" s="276"/>
      <c r="F14" s="210" t="s">
        <v>17</v>
      </c>
      <c r="G14" s="172" t="s">
        <v>16</v>
      </c>
      <c r="H14" s="210" t="s">
        <v>38</v>
      </c>
      <c r="I14" s="210"/>
      <c r="J14" s="210"/>
      <c r="K14" s="210" t="s">
        <v>18</v>
      </c>
      <c r="L14" s="213" t="str">
        <f>H14</f>
        <v>SIMPLES</v>
      </c>
      <c r="M14" s="213"/>
      <c r="N14" s="213"/>
      <c r="O14" s="213" t="s">
        <v>18</v>
      </c>
      <c r="P14" s="210" t="str">
        <f>L14</f>
        <v>SIMPLES</v>
      </c>
      <c r="Q14" s="210"/>
      <c r="R14" s="210"/>
      <c r="S14" s="210" t="s">
        <v>18</v>
      </c>
      <c r="T14" s="213" t="str">
        <f>P14</f>
        <v>SIMPLES</v>
      </c>
      <c r="U14" s="213"/>
      <c r="V14" s="213"/>
      <c r="W14" s="213" t="s">
        <v>18</v>
      </c>
      <c r="X14" s="210" t="str">
        <f>T14</f>
        <v>SIMPLES</v>
      </c>
      <c r="Y14" s="210"/>
      <c r="Z14" s="210"/>
      <c r="AA14" s="210" t="s">
        <v>18</v>
      </c>
      <c r="AB14" s="213" t="str">
        <f>X14</f>
        <v>SIMPLES</v>
      </c>
      <c r="AC14" s="213"/>
      <c r="AD14" s="213"/>
      <c r="AE14" s="213" t="s">
        <v>18</v>
      </c>
      <c r="AF14" s="38" t="str">
        <f>X14</f>
        <v>SIMPLES</v>
      </c>
      <c r="AG14" s="38"/>
      <c r="AH14" s="38"/>
      <c r="AI14" s="38" t="s">
        <v>18</v>
      </c>
      <c r="AJ14" s="59" t="str">
        <f>AF14</f>
        <v>SIMPLES</v>
      </c>
      <c r="AK14" s="59"/>
      <c r="AL14" s="59"/>
      <c r="AM14" s="59" t="s">
        <v>18</v>
      </c>
      <c r="AN14" s="59" t="str">
        <f>AJ14</f>
        <v>SIMPLES</v>
      </c>
      <c r="AO14" s="59"/>
      <c r="AP14" s="59"/>
      <c r="AQ14" s="59" t="s">
        <v>18</v>
      </c>
      <c r="AR14" s="38" t="str">
        <f>AN14</f>
        <v>SIMPLES</v>
      </c>
      <c r="AS14" s="38"/>
      <c r="AT14" s="38"/>
      <c r="AU14" s="38" t="s">
        <v>18</v>
      </c>
      <c r="AV14" s="59" t="str">
        <f>AR14</f>
        <v>SIMPLES</v>
      </c>
      <c r="AW14" s="59"/>
      <c r="AX14" s="59"/>
      <c r="AY14" s="59" t="s">
        <v>18</v>
      </c>
      <c r="AZ14" s="38" t="str">
        <f>AR14</f>
        <v>SIMPLES</v>
      </c>
      <c r="BA14" s="38"/>
      <c r="BB14" s="38"/>
      <c r="BC14" s="38" t="s">
        <v>18</v>
      </c>
      <c r="BD14" s="59" t="str">
        <f>AZ14</f>
        <v>SIMPLES</v>
      </c>
      <c r="BE14" s="59"/>
      <c r="BF14" s="59"/>
      <c r="BG14" s="59" t="s">
        <v>18</v>
      </c>
      <c r="BH14" s="59" t="str">
        <f>BD14</f>
        <v>SIMPLES</v>
      </c>
      <c r="BI14" s="59"/>
      <c r="BJ14" s="59"/>
      <c r="BK14" s="59" t="s">
        <v>18</v>
      </c>
      <c r="BL14" s="38" t="str">
        <f>BH14</f>
        <v>SIMPLES</v>
      </c>
      <c r="BM14" s="38"/>
      <c r="BN14" s="38"/>
      <c r="BO14" s="38" t="s">
        <v>18</v>
      </c>
      <c r="BP14" s="59" t="str">
        <f>BL14</f>
        <v>SIMPLES</v>
      </c>
      <c r="BQ14" s="59"/>
      <c r="BR14" s="59"/>
      <c r="BS14" s="59" t="s">
        <v>18</v>
      </c>
      <c r="BT14" s="38" t="str">
        <f>BL14</f>
        <v>SIMPLES</v>
      </c>
      <c r="BU14" s="38"/>
      <c r="BV14" s="38"/>
      <c r="BW14" s="38" t="s">
        <v>18</v>
      </c>
      <c r="BX14" s="59" t="str">
        <f>BT14</f>
        <v>SIMPLES</v>
      </c>
      <c r="BY14" s="59"/>
      <c r="BZ14" s="59"/>
      <c r="CA14" s="59" t="s">
        <v>18</v>
      </c>
      <c r="CB14" s="59" t="str">
        <f>BX14</f>
        <v>SIMPLES</v>
      </c>
      <c r="CC14" s="59"/>
      <c r="CD14" s="59"/>
      <c r="CE14" s="59" t="s">
        <v>18</v>
      </c>
      <c r="CF14" s="38" t="str">
        <f>CB14</f>
        <v>SIMPLES</v>
      </c>
      <c r="CG14" s="38"/>
      <c r="CH14" s="38"/>
      <c r="CI14" s="38" t="s">
        <v>18</v>
      </c>
      <c r="CJ14" s="59" t="str">
        <f>CF14</f>
        <v>SIMPLES</v>
      </c>
      <c r="CK14" s="59"/>
      <c r="CL14" s="59"/>
      <c r="CM14" s="59" t="s">
        <v>18</v>
      </c>
      <c r="CN14" s="38" t="str">
        <f>CF14</f>
        <v>SIMPLES</v>
      </c>
      <c r="CO14" s="38"/>
      <c r="CP14" s="38"/>
      <c r="CQ14" s="38" t="s">
        <v>18</v>
      </c>
      <c r="CR14" s="59" t="str">
        <f>CN14</f>
        <v>SIMPLES</v>
      </c>
      <c r="CS14" s="59"/>
      <c r="CT14" s="59"/>
      <c r="CU14" s="59" t="s">
        <v>18</v>
      </c>
      <c r="CV14" s="59" t="str">
        <f>CR14</f>
        <v>SIMPLES</v>
      </c>
      <c r="CW14" s="59"/>
      <c r="CX14" s="59"/>
      <c r="CY14" s="59" t="s">
        <v>18</v>
      </c>
    </row>
    <row r="15" spans="2:103" s="177" customFormat="1" ht="18" customHeight="1">
      <c r="B15" s="214">
        <v>1</v>
      </c>
      <c r="C15" s="271" t="str">
        <f>QCI!C15</f>
        <v>SERVIÇOS PRELIMINARES DA OBRA</v>
      </c>
      <c r="D15" s="271"/>
      <c r="E15" s="271"/>
      <c r="F15" s="173">
        <f>QCI!Y15</f>
        <v>48330.119999999995</v>
      </c>
      <c r="G15" s="174">
        <f t="shared" ref="G15:G24" si="0">IF($F$26=0,0,F15/$F$26)</f>
        <v>9.2109177138715248E-2</v>
      </c>
      <c r="H15" s="194">
        <v>100</v>
      </c>
      <c r="I15" s="49"/>
      <c r="J15" s="49"/>
      <c r="K15" s="175">
        <f>H15</f>
        <v>100</v>
      </c>
      <c r="L15" s="60"/>
      <c r="M15" s="49"/>
      <c r="N15" s="49"/>
      <c r="O15" s="175">
        <f t="shared" ref="O15:O25" si="1">K15+L15</f>
        <v>100</v>
      </c>
      <c r="P15" s="60"/>
      <c r="Q15" s="49"/>
      <c r="R15" s="49"/>
      <c r="S15" s="175">
        <f t="shared" ref="S15:S26" si="2">O15+P15</f>
        <v>100</v>
      </c>
      <c r="T15" s="60"/>
      <c r="U15" s="49"/>
      <c r="V15" s="49"/>
      <c r="W15" s="175">
        <f t="shared" ref="W15:W26" si="3">S15+T15</f>
        <v>100</v>
      </c>
      <c r="X15" s="60"/>
      <c r="Y15" s="49"/>
      <c r="Z15" s="49"/>
      <c r="AA15" s="175">
        <f t="shared" ref="AA15:AA26" si="4">W15+X15</f>
        <v>100</v>
      </c>
      <c r="AB15" s="60"/>
      <c r="AC15" s="60"/>
      <c r="AD15" s="60"/>
      <c r="AE15" s="176">
        <f t="shared" ref="AE15:AE25" si="5">AA15+AB15</f>
        <v>100</v>
      </c>
      <c r="AF15" s="49"/>
      <c r="AG15" s="49"/>
      <c r="AH15" s="49"/>
      <c r="AI15" s="175">
        <f t="shared" ref="AI15:AI26" si="6">AE15+AF15</f>
        <v>100</v>
      </c>
      <c r="AJ15" s="49"/>
      <c r="AK15" s="60"/>
      <c r="AL15" s="60"/>
      <c r="AM15" s="175">
        <f t="shared" ref="AM15:AM26" si="7">AI15+AJ15</f>
        <v>100</v>
      </c>
      <c r="AN15" s="49"/>
      <c r="AO15" s="60"/>
      <c r="AP15" s="60"/>
      <c r="AQ15" s="175">
        <f t="shared" ref="AQ15:AQ26" si="8">AM15+AN15</f>
        <v>100</v>
      </c>
      <c r="AR15" s="49"/>
      <c r="AS15" s="60"/>
      <c r="AT15" s="60"/>
      <c r="AU15" s="175">
        <f>AQ15+AR15</f>
        <v>100</v>
      </c>
      <c r="AV15" s="49"/>
      <c r="AW15" s="60"/>
      <c r="AX15" s="60"/>
      <c r="AY15" s="175">
        <f>AU15+AV15</f>
        <v>100</v>
      </c>
      <c r="AZ15" s="49"/>
      <c r="BA15" s="60"/>
      <c r="BB15" s="60"/>
      <c r="BC15" s="175">
        <f>AY15+AZ15</f>
        <v>100</v>
      </c>
      <c r="BD15" s="49"/>
      <c r="BE15" s="60"/>
      <c r="BF15" s="60"/>
      <c r="BG15" s="175">
        <f t="shared" ref="BG15:BG26" si="9">BC15+BD15</f>
        <v>100</v>
      </c>
      <c r="BH15" s="49"/>
      <c r="BI15" s="60"/>
      <c r="BJ15" s="60"/>
      <c r="BK15" s="175">
        <f t="shared" ref="BK15:BK26" si="10">BG15+BH15</f>
        <v>100</v>
      </c>
      <c r="BL15" s="49"/>
      <c r="BM15" s="60"/>
      <c r="BN15" s="60"/>
      <c r="BO15" s="175">
        <f t="shared" ref="BO15:BO26" si="11">BK15+BL15</f>
        <v>100</v>
      </c>
      <c r="BP15" s="49"/>
      <c r="BQ15" s="60"/>
      <c r="BR15" s="60"/>
      <c r="BS15" s="175">
        <f>BO15+BP15</f>
        <v>100</v>
      </c>
      <c r="BT15" s="49"/>
      <c r="BU15" s="60"/>
      <c r="BV15" s="60"/>
      <c r="BW15" s="175">
        <f>BS15+BT15</f>
        <v>100</v>
      </c>
      <c r="BX15" s="49"/>
      <c r="BY15" s="60"/>
      <c r="BZ15" s="60"/>
      <c r="CA15" s="175">
        <f>BW15+BX15</f>
        <v>100</v>
      </c>
      <c r="CB15" s="49"/>
      <c r="CC15" s="60"/>
      <c r="CD15" s="60"/>
      <c r="CE15" s="175">
        <f t="shared" ref="CE15:CE26" si="12">CA15+CB15</f>
        <v>100</v>
      </c>
      <c r="CF15" s="49"/>
      <c r="CG15" s="60"/>
      <c r="CH15" s="60"/>
      <c r="CI15" s="175">
        <f t="shared" ref="CI15:CI26" si="13">CE15+CF15</f>
        <v>100</v>
      </c>
      <c r="CJ15" s="49"/>
      <c r="CK15" s="49"/>
      <c r="CL15" s="49"/>
      <c r="CM15" s="175">
        <f t="shared" ref="CM15:CM26" si="14">CI15+CJ15</f>
        <v>100</v>
      </c>
      <c r="CN15" s="49"/>
      <c r="CO15" s="60"/>
      <c r="CP15" s="60"/>
      <c r="CQ15" s="175">
        <f>CM15+CN15</f>
        <v>100</v>
      </c>
      <c r="CR15" s="49"/>
      <c r="CS15" s="60"/>
      <c r="CT15" s="60"/>
      <c r="CU15" s="175">
        <f>CQ15+CR15</f>
        <v>100</v>
      </c>
      <c r="CV15" s="49"/>
      <c r="CW15" s="60"/>
      <c r="CX15" s="60"/>
      <c r="CY15" s="175">
        <f>CU15+CV15</f>
        <v>100</v>
      </c>
    </row>
    <row r="16" spans="2:103" s="177" customFormat="1" ht="18" customHeight="1">
      <c r="B16" s="214">
        <v>2</v>
      </c>
      <c r="C16" s="271" t="str">
        <f>QCI!C16</f>
        <v>DEMOLIÇÃO DE PONTE</v>
      </c>
      <c r="D16" s="271"/>
      <c r="E16" s="271"/>
      <c r="F16" s="173">
        <f>QCI!Y16</f>
        <v>3334.32</v>
      </c>
      <c r="G16" s="174">
        <f t="shared" si="0"/>
        <v>6.3546598170491006E-3</v>
      </c>
      <c r="H16" s="194">
        <v>100</v>
      </c>
      <c r="I16" s="49"/>
      <c r="J16" s="49"/>
      <c r="K16" s="175">
        <f t="shared" ref="K16:K24" si="15">H16</f>
        <v>100</v>
      </c>
      <c r="L16" s="60"/>
      <c r="M16" s="49"/>
      <c r="N16" s="49"/>
      <c r="O16" s="175">
        <f t="shared" si="1"/>
        <v>100</v>
      </c>
      <c r="P16" s="60"/>
      <c r="Q16" s="49"/>
      <c r="R16" s="49"/>
      <c r="S16" s="175">
        <f t="shared" si="2"/>
        <v>100</v>
      </c>
      <c r="T16" s="60"/>
      <c r="U16" s="49"/>
      <c r="V16" s="49"/>
      <c r="W16" s="175">
        <f t="shared" si="3"/>
        <v>100</v>
      </c>
      <c r="X16" s="60"/>
      <c r="Y16" s="49"/>
      <c r="Z16" s="49"/>
      <c r="AA16" s="175">
        <f t="shared" si="4"/>
        <v>100</v>
      </c>
      <c r="AB16" s="60"/>
      <c r="AC16" s="60"/>
      <c r="AD16" s="60"/>
      <c r="AE16" s="175">
        <f t="shared" si="5"/>
        <v>100</v>
      </c>
      <c r="AF16" s="49"/>
      <c r="AG16" s="49"/>
      <c r="AH16" s="49"/>
      <c r="AI16" s="175">
        <f t="shared" si="6"/>
        <v>100</v>
      </c>
      <c r="AJ16" s="49"/>
      <c r="AK16" s="60"/>
      <c r="AL16" s="60"/>
      <c r="AM16" s="175">
        <f t="shared" si="7"/>
        <v>100</v>
      </c>
      <c r="AN16" s="49"/>
      <c r="AO16" s="60"/>
      <c r="AP16" s="60"/>
      <c r="AQ16" s="175">
        <f t="shared" si="8"/>
        <v>100</v>
      </c>
      <c r="AR16" s="49"/>
      <c r="AS16" s="60"/>
      <c r="AT16" s="60"/>
      <c r="AU16" s="175">
        <f t="shared" ref="AU16:AU26" si="16">AQ16+AR16</f>
        <v>100</v>
      </c>
      <c r="AV16" s="49"/>
      <c r="AW16" s="60"/>
      <c r="AX16" s="60"/>
      <c r="AY16" s="175">
        <f t="shared" ref="AY16:AY26" si="17">AU16+AV16</f>
        <v>100</v>
      </c>
      <c r="AZ16" s="49"/>
      <c r="BA16" s="60"/>
      <c r="BB16" s="60"/>
      <c r="BC16" s="175">
        <f t="shared" ref="BC16:BC26" si="18">AY16+AZ16</f>
        <v>100</v>
      </c>
      <c r="BD16" s="49"/>
      <c r="BE16" s="60"/>
      <c r="BF16" s="60"/>
      <c r="BG16" s="175">
        <f t="shared" si="9"/>
        <v>100</v>
      </c>
      <c r="BH16" s="49"/>
      <c r="BI16" s="60"/>
      <c r="BJ16" s="60"/>
      <c r="BK16" s="175">
        <f t="shared" si="10"/>
        <v>100</v>
      </c>
      <c r="BL16" s="49"/>
      <c r="BM16" s="60"/>
      <c r="BN16" s="60"/>
      <c r="BO16" s="175">
        <f t="shared" si="11"/>
        <v>100</v>
      </c>
      <c r="BP16" s="49"/>
      <c r="BQ16" s="60"/>
      <c r="BR16" s="60"/>
      <c r="BS16" s="175">
        <f t="shared" ref="BS16:BS26" si="19">BO16+BP16</f>
        <v>100</v>
      </c>
      <c r="BT16" s="49"/>
      <c r="BU16" s="60"/>
      <c r="BV16" s="60"/>
      <c r="BW16" s="175">
        <f t="shared" ref="BW16:BW26" si="20">BS16+BT16</f>
        <v>100</v>
      </c>
      <c r="BX16" s="49"/>
      <c r="BY16" s="60"/>
      <c r="BZ16" s="60"/>
      <c r="CA16" s="175">
        <f t="shared" ref="CA16:CA26" si="21">BW16+BX16</f>
        <v>100</v>
      </c>
      <c r="CB16" s="49"/>
      <c r="CC16" s="60"/>
      <c r="CD16" s="60"/>
      <c r="CE16" s="175">
        <f t="shared" si="12"/>
        <v>100</v>
      </c>
      <c r="CF16" s="49"/>
      <c r="CG16" s="60"/>
      <c r="CH16" s="60"/>
      <c r="CI16" s="175">
        <f t="shared" si="13"/>
        <v>100</v>
      </c>
      <c r="CJ16" s="49"/>
      <c r="CK16" s="49"/>
      <c r="CL16" s="49"/>
      <c r="CM16" s="175">
        <f t="shared" si="14"/>
        <v>100</v>
      </c>
      <c r="CN16" s="49"/>
      <c r="CO16" s="60"/>
      <c r="CP16" s="60"/>
      <c r="CQ16" s="175">
        <f t="shared" ref="CQ16:CQ26" si="22">CM16+CN16</f>
        <v>100</v>
      </c>
      <c r="CR16" s="49"/>
      <c r="CS16" s="60"/>
      <c r="CT16" s="60"/>
      <c r="CU16" s="175">
        <f t="shared" ref="CU16:CU26" si="23">CQ16+CR16</f>
        <v>100</v>
      </c>
      <c r="CV16" s="49"/>
      <c r="CW16" s="60"/>
      <c r="CX16" s="60"/>
      <c r="CY16" s="175">
        <f t="shared" ref="CY16:CY26" si="24">CU16+CV16</f>
        <v>100</v>
      </c>
    </row>
    <row r="17" spans="2:103" s="177" customFormat="1" ht="18" customHeight="1">
      <c r="B17" s="214">
        <v>3</v>
      </c>
      <c r="C17" s="271" t="str">
        <f>QCI!C17</f>
        <v>INFRAESTRUTURA</v>
      </c>
      <c r="D17" s="271"/>
      <c r="E17" s="271"/>
      <c r="F17" s="173">
        <f>QCI!Y17</f>
        <v>161412.1</v>
      </c>
      <c r="G17" s="174">
        <f t="shared" si="0"/>
        <v>0.30762463886354974</v>
      </c>
      <c r="H17" s="194">
        <v>20</v>
      </c>
      <c r="I17" s="49"/>
      <c r="J17" s="49"/>
      <c r="K17" s="175">
        <f t="shared" si="15"/>
        <v>20</v>
      </c>
      <c r="L17" s="194">
        <v>50</v>
      </c>
      <c r="M17" s="49"/>
      <c r="N17" s="49"/>
      <c r="O17" s="175">
        <f t="shared" si="1"/>
        <v>70</v>
      </c>
      <c r="P17" s="60">
        <v>30</v>
      </c>
      <c r="Q17" s="49"/>
      <c r="R17" s="49"/>
      <c r="S17" s="175">
        <f t="shared" si="2"/>
        <v>100</v>
      </c>
      <c r="T17" s="60"/>
      <c r="U17" s="49"/>
      <c r="V17" s="49"/>
      <c r="W17" s="175">
        <f t="shared" si="3"/>
        <v>100</v>
      </c>
      <c r="X17" s="60"/>
      <c r="Y17" s="49"/>
      <c r="Z17" s="49"/>
      <c r="AA17" s="175">
        <f t="shared" si="4"/>
        <v>100</v>
      </c>
      <c r="AB17" s="60"/>
      <c r="AC17" s="60"/>
      <c r="AD17" s="60"/>
      <c r="AE17" s="175">
        <f t="shared" si="5"/>
        <v>100</v>
      </c>
      <c r="AF17" s="49"/>
      <c r="AG17" s="49"/>
      <c r="AH17" s="49"/>
      <c r="AI17" s="175">
        <f t="shared" si="6"/>
        <v>100</v>
      </c>
      <c r="AJ17" s="49"/>
      <c r="AK17" s="60"/>
      <c r="AL17" s="60"/>
      <c r="AM17" s="175">
        <f t="shared" si="7"/>
        <v>100</v>
      </c>
      <c r="AN17" s="49"/>
      <c r="AO17" s="60"/>
      <c r="AP17" s="60"/>
      <c r="AQ17" s="175">
        <f t="shared" si="8"/>
        <v>100</v>
      </c>
      <c r="AR17" s="49"/>
      <c r="AS17" s="60"/>
      <c r="AT17" s="60"/>
      <c r="AU17" s="175">
        <f t="shared" si="16"/>
        <v>100</v>
      </c>
      <c r="AV17" s="49"/>
      <c r="AW17" s="60"/>
      <c r="AX17" s="60"/>
      <c r="AY17" s="175">
        <f t="shared" si="17"/>
        <v>100</v>
      </c>
      <c r="AZ17" s="49"/>
      <c r="BA17" s="60"/>
      <c r="BB17" s="60"/>
      <c r="BC17" s="175">
        <f t="shared" si="18"/>
        <v>100</v>
      </c>
      <c r="BD17" s="49"/>
      <c r="BE17" s="60"/>
      <c r="BF17" s="60"/>
      <c r="BG17" s="175">
        <f t="shared" si="9"/>
        <v>100</v>
      </c>
      <c r="BH17" s="49"/>
      <c r="BI17" s="60"/>
      <c r="BJ17" s="60"/>
      <c r="BK17" s="175">
        <f t="shared" si="10"/>
        <v>100</v>
      </c>
      <c r="BL17" s="49"/>
      <c r="BM17" s="60"/>
      <c r="BN17" s="60"/>
      <c r="BO17" s="175">
        <f t="shared" si="11"/>
        <v>100</v>
      </c>
      <c r="BP17" s="49"/>
      <c r="BQ17" s="60"/>
      <c r="BR17" s="60"/>
      <c r="BS17" s="175">
        <f t="shared" si="19"/>
        <v>100</v>
      </c>
      <c r="BT17" s="49"/>
      <c r="BU17" s="60"/>
      <c r="BV17" s="60"/>
      <c r="BW17" s="175">
        <f t="shared" si="20"/>
        <v>100</v>
      </c>
      <c r="BX17" s="49"/>
      <c r="BY17" s="60"/>
      <c r="BZ17" s="60"/>
      <c r="CA17" s="175">
        <f t="shared" si="21"/>
        <v>100</v>
      </c>
      <c r="CB17" s="49"/>
      <c r="CC17" s="60"/>
      <c r="CD17" s="60"/>
      <c r="CE17" s="175">
        <f t="shared" si="12"/>
        <v>100</v>
      </c>
      <c r="CF17" s="49"/>
      <c r="CG17" s="60"/>
      <c r="CH17" s="60"/>
      <c r="CI17" s="175">
        <f t="shared" si="13"/>
        <v>100</v>
      </c>
      <c r="CJ17" s="49"/>
      <c r="CK17" s="49"/>
      <c r="CL17" s="49"/>
      <c r="CM17" s="175">
        <f t="shared" si="14"/>
        <v>100</v>
      </c>
      <c r="CN17" s="49"/>
      <c r="CO17" s="60"/>
      <c r="CP17" s="60"/>
      <c r="CQ17" s="175">
        <f t="shared" si="22"/>
        <v>100</v>
      </c>
      <c r="CR17" s="49"/>
      <c r="CS17" s="60"/>
      <c r="CT17" s="60"/>
      <c r="CU17" s="175">
        <f t="shared" si="23"/>
        <v>100</v>
      </c>
      <c r="CV17" s="49"/>
      <c r="CW17" s="60"/>
      <c r="CX17" s="60"/>
      <c r="CY17" s="175">
        <f t="shared" si="24"/>
        <v>100</v>
      </c>
    </row>
    <row r="18" spans="2:103" s="177" customFormat="1" ht="18" customHeight="1">
      <c r="B18" s="214">
        <v>4</v>
      </c>
      <c r="C18" s="271" t="str">
        <f>QCI!C18</f>
        <v>MESOESTRUTURA</v>
      </c>
      <c r="D18" s="271"/>
      <c r="E18" s="271"/>
      <c r="F18" s="173">
        <f>QCI!Y18</f>
        <v>302548.77</v>
      </c>
      <c r="G18" s="174">
        <f t="shared" si="0"/>
        <v>0.57660767755243358</v>
      </c>
      <c r="H18" s="60"/>
      <c r="I18" s="49"/>
      <c r="J18" s="49"/>
      <c r="K18" s="175">
        <f t="shared" si="15"/>
        <v>0</v>
      </c>
      <c r="L18" s="60">
        <v>30</v>
      </c>
      <c r="M18" s="49"/>
      <c r="N18" s="49"/>
      <c r="O18" s="175">
        <f t="shared" si="1"/>
        <v>30</v>
      </c>
      <c r="P18" s="60">
        <v>30</v>
      </c>
      <c r="Q18" s="49"/>
      <c r="R18" s="49"/>
      <c r="S18" s="175">
        <f t="shared" si="2"/>
        <v>60</v>
      </c>
      <c r="T18" s="60">
        <v>40</v>
      </c>
      <c r="U18" s="49"/>
      <c r="V18" s="49"/>
      <c r="W18" s="175">
        <f t="shared" si="3"/>
        <v>100</v>
      </c>
      <c r="X18" s="60"/>
      <c r="Y18" s="49"/>
      <c r="Z18" s="49"/>
      <c r="AA18" s="175">
        <f t="shared" si="4"/>
        <v>100</v>
      </c>
      <c r="AB18" s="60"/>
      <c r="AC18" s="60"/>
      <c r="AD18" s="60"/>
      <c r="AE18" s="175">
        <f t="shared" si="5"/>
        <v>100</v>
      </c>
      <c r="AF18" s="49"/>
      <c r="AG18" s="49"/>
      <c r="AH18" s="49"/>
      <c r="AI18" s="175">
        <f t="shared" si="6"/>
        <v>100</v>
      </c>
      <c r="AJ18" s="49"/>
      <c r="AK18" s="60"/>
      <c r="AL18" s="60"/>
      <c r="AM18" s="175">
        <f t="shared" si="7"/>
        <v>100</v>
      </c>
      <c r="AN18" s="49"/>
      <c r="AO18" s="60"/>
      <c r="AP18" s="60"/>
      <c r="AQ18" s="175">
        <f t="shared" si="8"/>
        <v>100</v>
      </c>
      <c r="AR18" s="49"/>
      <c r="AS18" s="60"/>
      <c r="AT18" s="60"/>
      <c r="AU18" s="175">
        <f t="shared" si="16"/>
        <v>100</v>
      </c>
      <c r="AV18" s="49"/>
      <c r="AW18" s="60"/>
      <c r="AX18" s="60"/>
      <c r="AY18" s="175">
        <f t="shared" si="17"/>
        <v>100</v>
      </c>
      <c r="AZ18" s="49"/>
      <c r="BA18" s="60"/>
      <c r="BB18" s="60"/>
      <c r="BC18" s="175">
        <f t="shared" si="18"/>
        <v>100</v>
      </c>
      <c r="BD18" s="49"/>
      <c r="BE18" s="60"/>
      <c r="BF18" s="60"/>
      <c r="BG18" s="175">
        <f t="shared" si="9"/>
        <v>100</v>
      </c>
      <c r="BH18" s="49"/>
      <c r="BI18" s="60"/>
      <c r="BJ18" s="60"/>
      <c r="BK18" s="175">
        <f t="shared" si="10"/>
        <v>100</v>
      </c>
      <c r="BL18" s="49"/>
      <c r="BM18" s="60"/>
      <c r="BN18" s="60"/>
      <c r="BO18" s="175">
        <f t="shared" si="11"/>
        <v>100</v>
      </c>
      <c r="BP18" s="49"/>
      <c r="BQ18" s="60"/>
      <c r="BR18" s="60"/>
      <c r="BS18" s="175">
        <f t="shared" si="19"/>
        <v>100</v>
      </c>
      <c r="BT18" s="49"/>
      <c r="BU18" s="60"/>
      <c r="BV18" s="60"/>
      <c r="BW18" s="175">
        <f t="shared" si="20"/>
        <v>100</v>
      </c>
      <c r="BX18" s="49"/>
      <c r="BY18" s="60"/>
      <c r="BZ18" s="60"/>
      <c r="CA18" s="175">
        <f t="shared" si="21"/>
        <v>100</v>
      </c>
      <c r="CB18" s="49"/>
      <c r="CC18" s="60"/>
      <c r="CD18" s="60"/>
      <c r="CE18" s="175">
        <f t="shared" si="12"/>
        <v>100</v>
      </c>
      <c r="CF18" s="49"/>
      <c r="CG18" s="60"/>
      <c r="CH18" s="60"/>
      <c r="CI18" s="175">
        <f t="shared" si="13"/>
        <v>100</v>
      </c>
      <c r="CJ18" s="49"/>
      <c r="CK18" s="49"/>
      <c r="CL18" s="49"/>
      <c r="CM18" s="175">
        <f t="shared" si="14"/>
        <v>100</v>
      </c>
      <c r="CN18" s="49"/>
      <c r="CO18" s="60"/>
      <c r="CP18" s="60"/>
      <c r="CQ18" s="175">
        <f t="shared" si="22"/>
        <v>100</v>
      </c>
      <c r="CR18" s="49"/>
      <c r="CS18" s="60"/>
      <c r="CT18" s="60"/>
      <c r="CU18" s="175">
        <f t="shared" si="23"/>
        <v>100</v>
      </c>
      <c r="CV18" s="49"/>
      <c r="CW18" s="60"/>
      <c r="CX18" s="60"/>
      <c r="CY18" s="175">
        <f t="shared" si="24"/>
        <v>100</v>
      </c>
    </row>
    <row r="19" spans="2:103" s="177" customFormat="1" ht="18" customHeight="1">
      <c r="B19" s="214">
        <v>5</v>
      </c>
      <c r="C19" s="271" t="str">
        <f>QCI!C19</f>
        <v>SERVIÇOS COMPLEMENTARES</v>
      </c>
      <c r="D19" s="271"/>
      <c r="E19" s="271"/>
      <c r="F19" s="173">
        <f>QCI!Y19</f>
        <v>9079.41</v>
      </c>
      <c r="G19" s="174">
        <f t="shared" si="0"/>
        <v>1.730384662825217E-2</v>
      </c>
      <c r="H19" s="60"/>
      <c r="I19" s="49"/>
      <c r="J19" s="49"/>
      <c r="K19" s="175">
        <f t="shared" si="15"/>
        <v>0</v>
      </c>
      <c r="L19" s="60"/>
      <c r="M19" s="49"/>
      <c r="N19" s="49"/>
      <c r="O19" s="175">
        <f t="shared" si="1"/>
        <v>0</v>
      </c>
      <c r="P19" s="60">
        <v>30</v>
      </c>
      <c r="Q19" s="49"/>
      <c r="R19" s="49"/>
      <c r="S19" s="175">
        <f t="shared" si="2"/>
        <v>30</v>
      </c>
      <c r="T19" s="60">
        <v>70</v>
      </c>
      <c r="U19" s="49"/>
      <c r="V19" s="49"/>
      <c r="W19" s="175">
        <f t="shared" si="3"/>
        <v>100</v>
      </c>
      <c r="X19" s="60"/>
      <c r="Y19" s="49"/>
      <c r="Z19" s="49"/>
      <c r="AA19" s="175">
        <f t="shared" si="4"/>
        <v>100</v>
      </c>
      <c r="AB19" s="60"/>
      <c r="AC19" s="60"/>
      <c r="AD19" s="60"/>
      <c r="AE19" s="175">
        <f t="shared" si="5"/>
        <v>100</v>
      </c>
      <c r="AF19" s="49"/>
      <c r="AG19" s="49"/>
      <c r="AH19" s="49"/>
      <c r="AI19" s="175">
        <f t="shared" si="6"/>
        <v>100</v>
      </c>
      <c r="AJ19" s="49"/>
      <c r="AK19" s="60"/>
      <c r="AL19" s="60"/>
      <c r="AM19" s="175">
        <f t="shared" si="7"/>
        <v>100</v>
      </c>
      <c r="AN19" s="49"/>
      <c r="AO19" s="60"/>
      <c r="AP19" s="60"/>
      <c r="AQ19" s="175">
        <f t="shared" si="8"/>
        <v>100</v>
      </c>
      <c r="AR19" s="49"/>
      <c r="AS19" s="60"/>
      <c r="AT19" s="60"/>
      <c r="AU19" s="175">
        <f t="shared" si="16"/>
        <v>100</v>
      </c>
      <c r="AV19" s="49"/>
      <c r="AW19" s="60"/>
      <c r="AX19" s="60"/>
      <c r="AY19" s="175">
        <f t="shared" si="17"/>
        <v>100</v>
      </c>
      <c r="AZ19" s="49"/>
      <c r="BA19" s="60"/>
      <c r="BB19" s="60"/>
      <c r="BC19" s="175">
        <f t="shared" si="18"/>
        <v>100</v>
      </c>
      <c r="BD19" s="49"/>
      <c r="BE19" s="60"/>
      <c r="BF19" s="60"/>
      <c r="BG19" s="175">
        <f t="shared" si="9"/>
        <v>100</v>
      </c>
      <c r="BH19" s="49"/>
      <c r="BI19" s="60"/>
      <c r="BJ19" s="60"/>
      <c r="BK19" s="175">
        <f t="shared" si="10"/>
        <v>100</v>
      </c>
      <c r="BL19" s="49"/>
      <c r="BM19" s="60"/>
      <c r="BN19" s="60"/>
      <c r="BO19" s="175">
        <f t="shared" si="11"/>
        <v>100</v>
      </c>
      <c r="BP19" s="49"/>
      <c r="BQ19" s="60"/>
      <c r="BR19" s="60"/>
      <c r="BS19" s="175">
        <f t="shared" si="19"/>
        <v>100</v>
      </c>
      <c r="BT19" s="49"/>
      <c r="BU19" s="60"/>
      <c r="BV19" s="60"/>
      <c r="BW19" s="175">
        <f t="shared" si="20"/>
        <v>100</v>
      </c>
      <c r="BX19" s="49"/>
      <c r="BY19" s="60"/>
      <c r="BZ19" s="60"/>
      <c r="CA19" s="175">
        <f t="shared" si="21"/>
        <v>100</v>
      </c>
      <c r="CB19" s="49"/>
      <c r="CC19" s="60"/>
      <c r="CD19" s="60"/>
      <c r="CE19" s="175">
        <f t="shared" si="12"/>
        <v>100</v>
      </c>
      <c r="CF19" s="49"/>
      <c r="CG19" s="60"/>
      <c r="CH19" s="60"/>
      <c r="CI19" s="175">
        <f t="shared" si="13"/>
        <v>100</v>
      </c>
      <c r="CJ19" s="49"/>
      <c r="CK19" s="49"/>
      <c r="CL19" s="49"/>
      <c r="CM19" s="175">
        <f t="shared" si="14"/>
        <v>100</v>
      </c>
      <c r="CN19" s="49"/>
      <c r="CO19" s="60"/>
      <c r="CP19" s="60"/>
      <c r="CQ19" s="175">
        <f t="shared" si="22"/>
        <v>100</v>
      </c>
      <c r="CR19" s="49"/>
      <c r="CS19" s="60"/>
      <c r="CT19" s="60"/>
      <c r="CU19" s="175">
        <f t="shared" si="23"/>
        <v>100</v>
      </c>
      <c r="CV19" s="49"/>
      <c r="CW19" s="60"/>
      <c r="CX19" s="60"/>
      <c r="CY19" s="175">
        <f t="shared" si="24"/>
        <v>100</v>
      </c>
    </row>
    <row r="20" spans="2:103" s="177" customFormat="1" ht="18" customHeight="1">
      <c r="B20" s="214">
        <v>6</v>
      </c>
      <c r="C20" s="271" t="s">
        <v>65</v>
      </c>
      <c r="D20" s="271"/>
      <c r="E20" s="271"/>
      <c r="F20" s="173">
        <f>QCI!Y20</f>
        <v>0</v>
      </c>
      <c r="G20" s="174">
        <f t="shared" si="0"/>
        <v>0</v>
      </c>
      <c r="H20" s="60"/>
      <c r="I20" s="49"/>
      <c r="J20" s="49"/>
      <c r="K20" s="175">
        <f t="shared" si="15"/>
        <v>0</v>
      </c>
      <c r="L20" s="60"/>
      <c r="M20" s="49"/>
      <c r="N20" s="49"/>
      <c r="O20" s="175">
        <f t="shared" si="1"/>
        <v>0</v>
      </c>
      <c r="P20" s="60"/>
      <c r="Q20" s="49"/>
      <c r="R20" s="49"/>
      <c r="S20" s="175">
        <f t="shared" si="2"/>
        <v>0</v>
      </c>
      <c r="T20" s="60"/>
      <c r="U20" s="49"/>
      <c r="V20" s="49"/>
      <c r="W20" s="175">
        <f t="shared" si="3"/>
        <v>0</v>
      </c>
      <c r="X20" s="60"/>
      <c r="Y20" s="49"/>
      <c r="Z20" s="49"/>
      <c r="AA20" s="175">
        <f t="shared" si="4"/>
        <v>0</v>
      </c>
      <c r="AB20" s="60"/>
      <c r="AC20" s="60"/>
      <c r="AD20" s="60"/>
      <c r="AE20" s="175">
        <f t="shared" si="5"/>
        <v>0</v>
      </c>
      <c r="AF20" s="49"/>
      <c r="AG20" s="49"/>
      <c r="AH20" s="49"/>
      <c r="AI20" s="175">
        <f t="shared" si="6"/>
        <v>0</v>
      </c>
      <c r="AJ20" s="49"/>
      <c r="AK20" s="60"/>
      <c r="AL20" s="60"/>
      <c r="AM20" s="175">
        <f t="shared" si="7"/>
        <v>0</v>
      </c>
      <c r="AN20" s="49"/>
      <c r="AO20" s="60"/>
      <c r="AP20" s="60"/>
      <c r="AQ20" s="175">
        <f t="shared" si="8"/>
        <v>0</v>
      </c>
      <c r="AR20" s="49"/>
      <c r="AS20" s="60"/>
      <c r="AT20" s="60"/>
      <c r="AU20" s="175">
        <f t="shared" si="16"/>
        <v>0</v>
      </c>
      <c r="AV20" s="49"/>
      <c r="AW20" s="60"/>
      <c r="AX20" s="60"/>
      <c r="AY20" s="175">
        <f t="shared" si="17"/>
        <v>0</v>
      </c>
      <c r="AZ20" s="49"/>
      <c r="BA20" s="60"/>
      <c r="BB20" s="60"/>
      <c r="BC20" s="175">
        <f t="shared" si="18"/>
        <v>0</v>
      </c>
      <c r="BD20" s="49"/>
      <c r="BE20" s="60"/>
      <c r="BF20" s="60"/>
      <c r="BG20" s="175">
        <f t="shared" si="9"/>
        <v>0</v>
      </c>
      <c r="BH20" s="49"/>
      <c r="BI20" s="60"/>
      <c r="BJ20" s="60"/>
      <c r="BK20" s="175">
        <f t="shared" si="10"/>
        <v>0</v>
      </c>
      <c r="BL20" s="49"/>
      <c r="BM20" s="60"/>
      <c r="BN20" s="60"/>
      <c r="BO20" s="175">
        <f t="shared" si="11"/>
        <v>0</v>
      </c>
      <c r="BP20" s="49"/>
      <c r="BQ20" s="60"/>
      <c r="BR20" s="60"/>
      <c r="BS20" s="175">
        <f t="shared" si="19"/>
        <v>0</v>
      </c>
      <c r="BT20" s="49"/>
      <c r="BU20" s="60"/>
      <c r="BV20" s="60"/>
      <c r="BW20" s="175">
        <f t="shared" si="20"/>
        <v>0</v>
      </c>
      <c r="BX20" s="49"/>
      <c r="BY20" s="60"/>
      <c r="BZ20" s="60"/>
      <c r="CA20" s="175">
        <f t="shared" si="21"/>
        <v>0</v>
      </c>
      <c r="CB20" s="49"/>
      <c r="CC20" s="60"/>
      <c r="CD20" s="60"/>
      <c r="CE20" s="175">
        <f t="shared" si="12"/>
        <v>0</v>
      </c>
      <c r="CF20" s="49"/>
      <c r="CG20" s="60"/>
      <c r="CH20" s="60"/>
      <c r="CI20" s="175">
        <f t="shared" si="13"/>
        <v>0</v>
      </c>
      <c r="CJ20" s="49"/>
      <c r="CK20" s="49"/>
      <c r="CL20" s="49"/>
      <c r="CM20" s="175">
        <f t="shared" si="14"/>
        <v>0</v>
      </c>
      <c r="CN20" s="49"/>
      <c r="CO20" s="60"/>
      <c r="CP20" s="60"/>
      <c r="CQ20" s="175">
        <f t="shared" si="22"/>
        <v>0</v>
      </c>
      <c r="CR20" s="49"/>
      <c r="CS20" s="60"/>
      <c r="CT20" s="60"/>
      <c r="CU20" s="175">
        <f t="shared" si="23"/>
        <v>0</v>
      </c>
      <c r="CV20" s="49"/>
      <c r="CW20" s="60"/>
      <c r="CX20" s="60"/>
      <c r="CY20" s="175">
        <f t="shared" si="24"/>
        <v>0</v>
      </c>
    </row>
    <row r="21" spans="2:103" s="177" customFormat="1" ht="18" customHeight="1">
      <c r="B21" s="214">
        <v>7</v>
      </c>
      <c r="C21" s="271" t="s">
        <v>65</v>
      </c>
      <c r="D21" s="271"/>
      <c r="E21" s="271"/>
      <c r="F21" s="173">
        <f>QCI!Y21</f>
        <v>0</v>
      </c>
      <c r="G21" s="174">
        <f t="shared" si="0"/>
        <v>0</v>
      </c>
      <c r="H21" s="60"/>
      <c r="I21" s="49"/>
      <c r="J21" s="49"/>
      <c r="K21" s="175">
        <f t="shared" si="15"/>
        <v>0</v>
      </c>
      <c r="L21" s="60"/>
      <c r="M21" s="49"/>
      <c r="N21" s="49"/>
      <c r="O21" s="175">
        <f t="shared" si="1"/>
        <v>0</v>
      </c>
      <c r="P21" s="60"/>
      <c r="Q21" s="49"/>
      <c r="R21" s="49"/>
      <c r="S21" s="175">
        <f t="shared" si="2"/>
        <v>0</v>
      </c>
      <c r="T21" s="60"/>
      <c r="U21" s="49"/>
      <c r="V21" s="49"/>
      <c r="W21" s="175">
        <f t="shared" si="3"/>
        <v>0</v>
      </c>
      <c r="X21" s="60"/>
      <c r="Y21" s="49"/>
      <c r="Z21" s="49"/>
      <c r="AA21" s="175">
        <f t="shared" si="4"/>
        <v>0</v>
      </c>
      <c r="AB21" s="60"/>
      <c r="AC21" s="60"/>
      <c r="AD21" s="60"/>
      <c r="AE21" s="175">
        <f t="shared" si="5"/>
        <v>0</v>
      </c>
      <c r="AF21" s="49"/>
      <c r="AG21" s="49"/>
      <c r="AH21" s="49"/>
      <c r="AI21" s="175">
        <f t="shared" si="6"/>
        <v>0</v>
      </c>
      <c r="AJ21" s="49"/>
      <c r="AK21" s="60"/>
      <c r="AL21" s="60"/>
      <c r="AM21" s="175">
        <f t="shared" si="7"/>
        <v>0</v>
      </c>
      <c r="AN21" s="49"/>
      <c r="AO21" s="60"/>
      <c r="AP21" s="60"/>
      <c r="AQ21" s="175">
        <f t="shared" si="8"/>
        <v>0</v>
      </c>
      <c r="AR21" s="49"/>
      <c r="AS21" s="60"/>
      <c r="AT21" s="60"/>
      <c r="AU21" s="175">
        <f t="shared" si="16"/>
        <v>0</v>
      </c>
      <c r="AV21" s="49"/>
      <c r="AW21" s="60"/>
      <c r="AX21" s="60"/>
      <c r="AY21" s="175">
        <f t="shared" si="17"/>
        <v>0</v>
      </c>
      <c r="AZ21" s="49"/>
      <c r="BA21" s="60"/>
      <c r="BB21" s="60"/>
      <c r="BC21" s="175">
        <f t="shared" si="18"/>
        <v>0</v>
      </c>
      <c r="BD21" s="49"/>
      <c r="BE21" s="60"/>
      <c r="BF21" s="60"/>
      <c r="BG21" s="175">
        <f t="shared" si="9"/>
        <v>0</v>
      </c>
      <c r="BH21" s="49"/>
      <c r="BI21" s="60"/>
      <c r="BJ21" s="60"/>
      <c r="BK21" s="175">
        <f t="shared" si="10"/>
        <v>0</v>
      </c>
      <c r="BL21" s="49"/>
      <c r="BM21" s="60"/>
      <c r="BN21" s="60"/>
      <c r="BO21" s="175">
        <f t="shared" si="11"/>
        <v>0</v>
      </c>
      <c r="BP21" s="49"/>
      <c r="BQ21" s="60"/>
      <c r="BR21" s="60"/>
      <c r="BS21" s="175">
        <f t="shared" si="19"/>
        <v>0</v>
      </c>
      <c r="BT21" s="49"/>
      <c r="BU21" s="60"/>
      <c r="BV21" s="60"/>
      <c r="BW21" s="175">
        <f t="shared" si="20"/>
        <v>0</v>
      </c>
      <c r="BX21" s="49"/>
      <c r="BY21" s="60"/>
      <c r="BZ21" s="60"/>
      <c r="CA21" s="175">
        <f t="shared" si="21"/>
        <v>0</v>
      </c>
      <c r="CB21" s="49"/>
      <c r="CC21" s="60"/>
      <c r="CD21" s="60"/>
      <c r="CE21" s="175">
        <f t="shared" si="12"/>
        <v>0</v>
      </c>
      <c r="CF21" s="49"/>
      <c r="CG21" s="60"/>
      <c r="CH21" s="60"/>
      <c r="CI21" s="175">
        <f t="shared" si="13"/>
        <v>0</v>
      </c>
      <c r="CJ21" s="49"/>
      <c r="CK21" s="49"/>
      <c r="CL21" s="49"/>
      <c r="CM21" s="175">
        <f t="shared" si="14"/>
        <v>0</v>
      </c>
      <c r="CN21" s="49"/>
      <c r="CO21" s="60"/>
      <c r="CP21" s="60"/>
      <c r="CQ21" s="175">
        <f t="shared" si="22"/>
        <v>0</v>
      </c>
      <c r="CR21" s="49"/>
      <c r="CS21" s="60"/>
      <c r="CT21" s="60"/>
      <c r="CU21" s="175">
        <f t="shared" si="23"/>
        <v>0</v>
      </c>
      <c r="CV21" s="49"/>
      <c r="CW21" s="60"/>
      <c r="CX21" s="60"/>
      <c r="CY21" s="175">
        <f t="shared" si="24"/>
        <v>0</v>
      </c>
    </row>
    <row r="22" spans="2:103" s="177" customFormat="1" ht="18" customHeight="1">
      <c r="B22" s="214">
        <v>8</v>
      </c>
      <c r="C22" s="271" t="s">
        <v>65</v>
      </c>
      <c r="D22" s="271"/>
      <c r="E22" s="271"/>
      <c r="F22" s="173">
        <f>QCI!Y22</f>
        <v>0</v>
      </c>
      <c r="G22" s="174">
        <f t="shared" si="0"/>
        <v>0</v>
      </c>
      <c r="H22" s="60"/>
      <c r="I22" s="49"/>
      <c r="J22" s="49"/>
      <c r="K22" s="175">
        <f t="shared" si="15"/>
        <v>0</v>
      </c>
      <c r="L22" s="60"/>
      <c r="M22" s="49"/>
      <c r="N22" s="49"/>
      <c r="O22" s="175">
        <f t="shared" si="1"/>
        <v>0</v>
      </c>
      <c r="P22" s="60"/>
      <c r="Q22" s="49"/>
      <c r="R22" s="49"/>
      <c r="S22" s="175">
        <f t="shared" si="2"/>
        <v>0</v>
      </c>
      <c r="T22" s="60"/>
      <c r="U22" s="49"/>
      <c r="V22" s="49"/>
      <c r="W22" s="175">
        <f t="shared" si="3"/>
        <v>0</v>
      </c>
      <c r="X22" s="60"/>
      <c r="Y22" s="49"/>
      <c r="Z22" s="49"/>
      <c r="AA22" s="175">
        <f t="shared" si="4"/>
        <v>0</v>
      </c>
      <c r="AB22" s="60"/>
      <c r="AC22" s="60"/>
      <c r="AD22" s="60"/>
      <c r="AE22" s="175">
        <f t="shared" si="5"/>
        <v>0</v>
      </c>
      <c r="AF22" s="49"/>
      <c r="AG22" s="49"/>
      <c r="AH22" s="49"/>
      <c r="AI22" s="175">
        <f t="shared" si="6"/>
        <v>0</v>
      </c>
      <c r="AJ22" s="49"/>
      <c r="AK22" s="60"/>
      <c r="AL22" s="60"/>
      <c r="AM22" s="175">
        <f t="shared" si="7"/>
        <v>0</v>
      </c>
      <c r="AN22" s="49"/>
      <c r="AO22" s="60"/>
      <c r="AP22" s="60"/>
      <c r="AQ22" s="175">
        <f t="shared" si="8"/>
        <v>0</v>
      </c>
      <c r="AR22" s="49"/>
      <c r="AS22" s="60"/>
      <c r="AT22" s="60"/>
      <c r="AU22" s="175">
        <f t="shared" si="16"/>
        <v>0</v>
      </c>
      <c r="AV22" s="49"/>
      <c r="AW22" s="60"/>
      <c r="AX22" s="60"/>
      <c r="AY22" s="175">
        <f t="shared" si="17"/>
        <v>0</v>
      </c>
      <c r="AZ22" s="49"/>
      <c r="BA22" s="60"/>
      <c r="BB22" s="60"/>
      <c r="BC22" s="175">
        <f t="shared" si="18"/>
        <v>0</v>
      </c>
      <c r="BD22" s="49"/>
      <c r="BE22" s="60"/>
      <c r="BF22" s="60"/>
      <c r="BG22" s="175">
        <f t="shared" si="9"/>
        <v>0</v>
      </c>
      <c r="BH22" s="49"/>
      <c r="BI22" s="60"/>
      <c r="BJ22" s="60"/>
      <c r="BK22" s="175">
        <f t="shared" si="10"/>
        <v>0</v>
      </c>
      <c r="BL22" s="49"/>
      <c r="BM22" s="60"/>
      <c r="BN22" s="60"/>
      <c r="BO22" s="175">
        <f t="shared" si="11"/>
        <v>0</v>
      </c>
      <c r="BP22" s="49"/>
      <c r="BQ22" s="60"/>
      <c r="BR22" s="60"/>
      <c r="BS22" s="175">
        <f t="shared" si="19"/>
        <v>0</v>
      </c>
      <c r="BT22" s="49"/>
      <c r="BU22" s="60"/>
      <c r="BV22" s="60"/>
      <c r="BW22" s="175">
        <f t="shared" si="20"/>
        <v>0</v>
      </c>
      <c r="BX22" s="49"/>
      <c r="BY22" s="60"/>
      <c r="BZ22" s="60"/>
      <c r="CA22" s="175">
        <f t="shared" si="21"/>
        <v>0</v>
      </c>
      <c r="CB22" s="49"/>
      <c r="CC22" s="60"/>
      <c r="CD22" s="60"/>
      <c r="CE22" s="175">
        <f t="shared" si="12"/>
        <v>0</v>
      </c>
      <c r="CF22" s="49"/>
      <c r="CG22" s="60"/>
      <c r="CH22" s="60"/>
      <c r="CI22" s="175">
        <f t="shared" si="13"/>
        <v>0</v>
      </c>
      <c r="CJ22" s="49"/>
      <c r="CK22" s="49"/>
      <c r="CL22" s="49"/>
      <c r="CM22" s="175">
        <f t="shared" si="14"/>
        <v>0</v>
      </c>
      <c r="CN22" s="49"/>
      <c r="CO22" s="60"/>
      <c r="CP22" s="60"/>
      <c r="CQ22" s="175">
        <f t="shared" si="22"/>
        <v>0</v>
      </c>
      <c r="CR22" s="49"/>
      <c r="CS22" s="60"/>
      <c r="CT22" s="60"/>
      <c r="CU22" s="175">
        <f t="shared" si="23"/>
        <v>0</v>
      </c>
      <c r="CV22" s="49"/>
      <c r="CW22" s="60"/>
      <c r="CX22" s="60"/>
      <c r="CY22" s="175">
        <f t="shared" si="24"/>
        <v>0</v>
      </c>
    </row>
    <row r="23" spans="2:103" s="177" customFormat="1" ht="18" customHeight="1">
      <c r="B23" s="214">
        <v>9</v>
      </c>
      <c r="C23" s="271" t="s">
        <v>65</v>
      </c>
      <c r="D23" s="271"/>
      <c r="E23" s="271"/>
      <c r="F23" s="173">
        <f>QCI!Y23</f>
        <v>0</v>
      </c>
      <c r="G23" s="174">
        <f t="shared" si="0"/>
        <v>0</v>
      </c>
      <c r="H23" s="60"/>
      <c r="I23" s="49"/>
      <c r="J23" s="49"/>
      <c r="K23" s="175">
        <f t="shared" si="15"/>
        <v>0</v>
      </c>
      <c r="L23" s="60"/>
      <c r="M23" s="49"/>
      <c r="N23" s="49"/>
      <c r="O23" s="175">
        <f t="shared" si="1"/>
        <v>0</v>
      </c>
      <c r="P23" s="60"/>
      <c r="Q23" s="49"/>
      <c r="R23" s="49"/>
      <c r="S23" s="175">
        <f t="shared" si="2"/>
        <v>0</v>
      </c>
      <c r="T23" s="60"/>
      <c r="U23" s="49"/>
      <c r="V23" s="49"/>
      <c r="W23" s="175">
        <f t="shared" si="3"/>
        <v>0</v>
      </c>
      <c r="X23" s="60"/>
      <c r="Y23" s="49"/>
      <c r="Z23" s="49"/>
      <c r="AA23" s="175">
        <f t="shared" si="4"/>
        <v>0</v>
      </c>
      <c r="AB23" s="60"/>
      <c r="AC23" s="60"/>
      <c r="AD23" s="60"/>
      <c r="AE23" s="175">
        <f t="shared" si="5"/>
        <v>0</v>
      </c>
      <c r="AF23" s="49"/>
      <c r="AG23" s="49"/>
      <c r="AH23" s="49"/>
      <c r="AI23" s="175">
        <f t="shared" si="6"/>
        <v>0</v>
      </c>
      <c r="AJ23" s="49"/>
      <c r="AK23" s="60"/>
      <c r="AL23" s="60"/>
      <c r="AM23" s="175">
        <f t="shared" si="7"/>
        <v>0</v>
      </c>
      <c r="AN23" s="49"/>
      <c r="AO23" s="60"/>
      <c r="AP23" s="60"/>
      <c r="AQ23" s="175">
        <f t="shared" si="8"/>
        <v>0</v>
      </c>
      <c r="AR23" s="49"/>
      <c r="AS23" s="60"/>
      <c r="AT23" s="60"/>
      <c r="AU23" s="175">
        <f t="shared" si="16"/>
        <v>0</v>
      </c>
      <c r="AV23" s="49"/>
      <c r="AW23" s="60"/>
      <c r="AX23" s="60"/>
      <c r="AY23" s="175">
        <f t="shared" si="17"/>
        <v>0</v>
      </c>
      <c r="AZ23" s="49"/>
      <c r="BA23" s="60"/>
      <c r="BB23" s="60"/>
      <c r="BC23" s="175">
        <f t="shared" si="18"/>
        <v>0</v>
      </c>
      <c r="BD23" s="49"/>
      <c r="BE23" s="60"/>
      <c r="BF23" s="60"/>
      <c r="BG23" s="175">
        <f t="shared" si="9"/>
        <v>0</v>
      </c>
      <c r="BH23" s="49"/>
      <c r="BI23" s="60"/>
      <c r="BJ23" s="60"/>
      <c r="BK23" s="175">
        <f t="shared" si="10"/>
        <v>0</v>
      </c>
      <c r="BL23" s="49"/>
      <c r="BM23" s="60"/>
      <c r="BN23" s="60"/>
      <c r="BO23" s="175">
        <f t="shared" si="11"/>
        <v>0</v>
      </c>
      <c r="BP23" s="49"/>
      <c r="BQ23" s="60"/>
      <c r="BR23" s="60"/>
      <c r="BS23" s="175">
        <f t="shared" si="19"/>
        <v>0</v>
      </c>
      <c r="BT23" s="49"/>
      <c r="BU23" s="60"/>
      <c r="BV23" s="60"/>
      <c r="BW23" s="175">
        <f t="shared" si="20"/>
        <v>0</v>
      </c>
      <c r="BX23" s="49"/>
      <c r="BY23" s="60"/>
      <c r="BZ23" s="60"/>
      <c r="CA23" s="175">
        <f t="shared" si="21"/>
        <v>0</v>
      </c>
      <c r="CB23" s="49"/>
      <c r="CC23" s="60"/>
      <c r="CD23" s="60"/>
      <c r="CE23" s="175">
        <f t="shared" si="12"/>
        <v>0</v>
      </c>
      <c r="CF23" s="49"/>
      <c r="CG23" s="60"/>
      <c r="CH23" s="60"/>
      <c r="CI23" s="175">
        <f t="shared" si="13"/>
        <v>0</v>
      </c>
      <c r="CJ23" s="49"/>
      <c r="CK23" s="49"/>
      <c r="CL23" s="49"/>
      <c r="CM23" s="175">
        <f t="shared" si="14"/>
        <v>0</v>
      </c>
      <c r="CN23" s="49"/>
      <c r="CO23" s="60"/>
      <c r="CP23" s="60"/>
      <c r="CQ23" s="175">
        <f t="shared" si="22"/>
        <v>0</v>
      </c>
      <c r="CR23" s="49"/>
      <c r="CS23" s="60"/>
      <c r="CT23" s="60"/>
      <c r="CU23" s="175">
        <f t="shared" si="23"/>
        <v>0</v>
      </c>
      <c r="CV23" s="49"/>
      <c r="CW23" s="60"/>
      <c r="CX23" s="60"/>
      <c r="CY23" s="175">
        <f t="shared" si="24"/>
        <v>0</v>
      </c>
    </row>
    <row r="24" spans="2:103" s="177" customFormat="1" ht="18" customHeight="1" thickBot="1">
      <c r="B24" s="214">
        <v>10</v>
      </c>
      <c r="C24" s="271" t="s">
        <v>65</v>
      </c>
      <c r="D24" s="271"/>
      <c r="E24" s="271"/>
      <c r="F24" s="173">
        <f>QCI!Y24</f>
        <v>0</v>
      </c>
      <c r="G24" s="174">
        <f t="shared" si="0"/>
        <v>0</v>
      </c>
      <c r="H24" s="60"/>
      <c r="I24" s="49"/>
      <c r="J24" s="49"/>
      <c r="K24" s="175">
        <f t="shared" si="15"/>
        <v>0</v>
      </c>
      <c r="L24" s="60"/>
      <c r="M24" s="49"/>
      <c r="N24" s="49"/>
      <c r="O24" s="175">
        <f t="shared" si="1"/>
        <v>0</v>
      </c>
      <c r="P24" s="60"/>
      <c r="Q24" s="49"/>
      <c r="R24" s="49"/>
      <c r="S24" s="175">
        <f t="shared" si="2"/>
        <v>0</v>
      </c>
      <c r="T24" s="60"/>
      <c r="U24" s="49"/>
      <c r="V24" s="49"/>
      <c r="W24" s="175">
        <f t="shared" si="3"/>
        <v>0</v>
      </c>
      <c r="X24" s="60"/>
      <c r="Y24" s="49"/>
      <c r="Z24" s="49"/>
      <c r="AA24" s="175">
        <f t="shared" si="4"/>
        <v>0</v>
      </c>
      <c r="AB24" s="60"/>
      <c r="AC24" s="60"/>
      <c r="AD24" s="60"/>
      <c r="AE24" s="175">
        <f t="shared" si="5"/>
        <v>0</v>
      </c>
      <c r="AF24" s="49"/>
      <c r="AG24" s="49"/>
      <c r="AH24" s="49"/>
      <c r="AI24" s="175">
        <f t="shared" si="6"/>
        <v>0</v>
      </c>
      <c r="AJ24" s="49"/>
      <c r="AK24" s="60"/>
      <c r="AL24" s="60"/>
      <c r="AM24" s="175">
        <f t="shared" si="7"/>
        <v>0</v>
      </c>
      <c r="AN24" s="49"/>
      <c r="AO24" s="60"/>
      <c r="AP24" s="60"/>
      <c r="AQ24" s="175">
        <f t="shared" si="8"/>
        <v>0</v>
      </c>
      <c r="AR24" s="49"/>
      <c r="AS24" s="60"/>
      <c r="AT24" s="60"/>
      <c r="AU24" s="175">
        <f t="shared" si="16"/>
        <v>0</v>
      </c>
      <c r="AV24" s="49"/>
      <c r="AW24" s="60"/>
      <c r="AX24" s="60"/>
      <c r="AY24" s="175">
        <f t="shared" si="17"/>
        <v>0</v>
      </c>
      <c r="AZ24" s="49"/>
      <c r="BA24" s="60"/>
      <c r="BB24" s="60"/>
      <c r="BC24" s="175">
        <f t="shared" si="18"/>
        <v>0</v>
      </c>
      <c r="BD24" s="49"/>
      <c r="BE24" s="60"/>
      <c r="BF24" s="60"/>
      <c r="BG24" s="175">
        <f t="shared" si="9"/>
        <v>0</v>
      </c>
      <c r="BH24" s="49"/>
      <c r="BI24" s="60"/>
      <c r="BJ24" s="60"/>
      <c r="BK24" s="175">
        <f t="shared" si="10"/>
        <v>0</v>
      </c>
      <c r="BL24" s="49"/>
      <c r="BM24" s="60"/>
      <c r="BN24" s="60"/>
      <c r="BO24" s="175">
        <f t="shared" si="11"/>
        <v>0</v>
      </c>
      <c r="BP24" s="49"/>
      <c r="BQ24" s="60"/>
      <c r="BR24" s="60"/>
      <c r="BS24" s="175">
        <f t="shared" si="19"/>
        <v>0</v>
      </c>
      <c r="BT24" s="49"/>
      <c r="BU24" s="60"/>
      <c r="BV24" s="60"/>
      <c r="BW24" s="175">
        <f t="shared" si="20"/>
        <v>0</v>
      </c>
      <c r="BX24" s="49"/>
      <c r="BY24" s="60"/>
      <c r="BZ24" s="60"/>
      <c r="CA24" s="175">
        <f t="shared" si="21"/>
        <v>0</v>
      </c>
      <c r="CB24" s="49"/>
      <c r="CC24" s="60"/>
      <c r="CD24" s="60"/>
      <c r="CE24" s="175">
        <f t="shared" si="12"/>
        <v>0</v>
      </c>
      <c r="CF24" s="49"/>
      <c r="CG24" s="60"/>
      <c r="CH24" s="60"/>
      <c r="CI24" s="175">
        <f t="shared" si="13"/>
        <v>0</v>
      </c>
      <c r="CJ24" s="49"/>
      <c r="CK24" s="49"/>
      <c r="CL24" s="49"/>
      <c r="CM24" s="175">
        <f t="shared" si="14"/>
        <v>0</v>
      </c>
      <c r="CN24" s="49"/>
      <c r="CO24" s="60"/>
      <c r="CP24" s="60"/>
      <c r="CQ24" s="175">
        <f t="shared" si="22"/>
        <v>0</v>
      </c>
      <c r="CR24" s="49"/>
      <c r="CS24" s="60"/>
      <c r="CT24" s="60"/>
      <c r="CU24" s="175">
        <f t="shared" si="23"/>
        <v>0</v>
      </c>
      <c r="CV24" s="49"/>
      <c r="CW24" s="60"/>
      <c r="CX24" s="60"/>
      <c r="CY24" s="175">
        <f t="shared" si="24"/>
        <v>0</v>
      </c>
    </row>
    <row r="25" spans="2:103" s="177" customFormat="1" ht="18" customHeight="1" thickTop="1">
      <c r="B25" s="27"/>
      <c r="C25" s="178" t="s">
        <v>20</v>
      </c>
      <c r="D25" s="179"/>
      <c r="E25" s="180"/>
      <c r="F25" s="181"/>
      <c r="G25" s="182"/>
      <c r="H25" s="185">
        <f>IF(SUM(H15:H24)=0,0,SUMPRODUCT(G15:G24,H15:H24))</f>
        <v>15.998876472847428</v>
      </c>
      <c r="I25" s="183"/>
      <c r="J25" s="183"/>
      <c r="K25" s="184">
        <f>H25</f>
        <v>15.998876472847428</v>
      </c>
      <c r="L25" s="185">
        <f>SUMPRODUCT($G15:$G24,L15:L24)</f>
        <v>32.679462269750495</v>
      </c>
      <c r="M25" s="183"/>
      <c r="N25" s="183"/>
      <c r="O25" s="184">
        <f t="shared" si="1"/>
        <v>48.678338742597923</v>
      </c>
      <c r="P25" s="185">
        <f>SUMPRODUCT($G15:$G24,P15:P24)</f>
        <v>27.046084891327066</v>
      </c>
      <c r="Q25" s="183"/>
      <c r="R25" s="183"/>
      <c r="S25" s="184">
        <f t="shared" si="2"/>
        <v>75.724423633924985</v>
      </c>
      <c r="T25" s="185">
        <f>SUMPRODUCT($G15:$G24,T15:T24)</f>
        <v>24.275576366074997</v>
      </c>
      <c r="U25" s="183"/>
      <c r="V25" s="183"/>
      <c r="W25" s="184">
        <f t="shared" si="3"/>
        <v>99.999999999999986</v>
      </c>
      <c r="X25" s="185">
        <f>SUMPRODUCT($G15:$G24,X15:X24)</f>
        <v>0</v>
      </c>
      <c r="Y25" s="183"/>
      <c r="Z25" s="183"/>
      <c r="AA25" s="184">
        <f t="shared" si="4"/>
        <v>99.999999999999986</v>
      </c>
      <c r="AB25" s="185">
        <f>SUMPRODUCT($G15:$G24,AB15:AB24)</f>
        <v>0</v>
      </c>
      <c r="AC25" s="185"/>
      <c r="AD25" s="185"/>
      <c r="AE25" s="184">
        <f t="shared" si="5"/>
        <v>99.999999999999986</v>
      </c>
      <c r="AF25" s="186">
        <f>SUMPRODUCT($G15:$G24,AF15:AF24)</f>
        <v>0</v>
      </c>
      <c r="AG25" s="186"/>
      <c r="AH25" s="186"/>
      <c r="AI25" s="187">
        <f t="shared" si="6"/>
        <v>99.999999999999986</v>
      </c>
      <c r="AJ25" s="186">
        <f>SUMPRODUCT($G15:$G24,AJ15:AJ24)</f>
        <v>0</v>
      </c>
      <c r="AK25" s="188"/>
      <c r="AL25" s="188"/>
      <c r="AM25" s="187">
        <f t="shared" si="7"/>
        <v>99.999999999999986</v>
      </c>
      <c r="AN25" s="186">
        <f>SUMPRODUCT($G15:$G24,AN15:AN24)</f>
        <v>0</v>
      </c>
      <c r="AO25" s="188"/>
      <c r="AP25" s="188"/>
      <c r="AQ25" s="187">
        <f t="shared" si="8"/>
        <v>99.999999999999986</v>
      </c>
      <c r="AR25" s="186">
        <f>SUMPRODUCT($G15:$G24,AR15:AR24)</f>
        <v>0</v>
      </c>
      <c r="AS25" s="188"/>
      <c r="AT25" s="188"/>
      <c r="AU25" s="187">
        <f t="shared" si="16"/>
        <v>99.999999999999986</v>
      </c>
      <c r="AV25" s="186">
        <f>SUMPRODUCT($G15:$G24,AV15:AV24)</f>
        <v>0</v>
      </c>
      <c r="AW25" s="188"/>
      <c r="AX25" s="188"/>
      <c r="AY25" s="187">
        <f t="shared" si="17"/>
        <v>99.999999999999986</v>
      </c>
      <c r="AZ25" s="186">
        <f>SUMPRODUCT($G15:$G24,AZ15:AZ24)</f>
        <v>0</v>
      </c>
      <c r="BA25" s="188"/>
      <c r="BB25" s="188"/>
      <c r="BC25" s="187">
        <f t="shared" si="18"/>
        <v>99.999999999999986</v>
      </c>
      <c r="BD25" s="186">
        <f>SUMPRODUCT($G15:$G24,BD15:BD24)</f>
        <v>0</v>
      </c>
      <c r="BE25" s="188"/>
      <c r="BF25" s="188"/>
      <c r="BG25" s="187">
        <f t="shared" si="9"/>
        <v>99.999999999999986</v>
      </c>
      <c r="BH25" s="186">
        <f>SUMPRODUCT($G15:$G24,BH15:BH24)</f>
        <v>0</v>
      </c>
      <c r="BI25" s="188"/>
      <c r="BJ25" s="188"/>
      <c r="BK25" s="187">
        <f t="shared" si="10"/>
        <v>99.999999999999986</v>
      </c>
      <c r="BL25" s="186">
        <f>SUMPRODUCT($G15:$G24,BL15:BL24)</f>
        <v>0</v>
      </c>
      <c r="BM25" s="188"/>
      <c r="BN25" s="188"/>
      <c r="BO25" s="187">
        <f t="shared" si="11"/>
        <v>99.999999999999986</v>
      </c>
      <c r="BP25" s="186">
        <f>SUMPRODUCT($G15:$G24,BP15:BP24)</f>
        <v>0</v>
      </c>
      <c r="BQ25" s="188"/>
      <c r="BR25" s="188"/>
      <c r="BS25" s="187">
        <f t="shared" si="19"/>
        <v>99.999999999999986</v>
      </c>
      <c r="BT25" s="186">
        <f>SUMPRODUCT($G15:$G24,BT15:BT24)</f>
        <v>0</v>
      </c>
      <c r="BU25" s="188"/>
      <c r="BV25" s="188"/>
      <c r="BW25" s="187">
        <f t="shared" si="20"/>
        <v>99.999999999999986</v>
      </c>
      <c r="BX25" s="186">
        <f>SUMPRODUCT($G15:$G24,BX15:BX24)</f>
        <v>0</v>
      </c>
      <c r="BY25" s="188"/>
      <c r="BZ25" s="188"/>
      <c r="CA25" s="187">
        <f t="shared" si="21"/>
        <v>99.999999999999986</v>
      </c>
      <c r="CB25" s="186">
        <f>SUMPRODUCT($G15:$G24,CB15:CB24)</f>
        <v>0</v>
      </c>
      <c r="CC25" s="188"/>
      <c r="CD25" s="188"/>
      <c r="CE25" s="187">
        <f t="shared" si="12"/>
        <v>99.999999999999986</v>
      </c>
      <c r="CF25" s="186">
        <f>SUMPRODUCT($G15:$G24,CF15:CF24)</f>
        <v>0</v>
      </c>
      <c r="CG25" s="188"/>
      <c r="CH25" s="188"/>
      <c r="CI25" s="187">
        <f t="shared" si="13"/>
        <v>99.999999999999986</v>
      </c>
      <c r="CJ25" s="186">
        <f>SUMPRODUCT($G15:$G24,CJ15:CJ24)</f>
        <v>0</v>
      </c>
      <c r="CK25" s="186"/>
      <c r="CL25" s="186"/>
      <c r="CM25" s="187">
        <f t="shared" si="14"/>
        <v>99.999999999999986</v>
      </c>
      <c r="CN25" s="186">
        <f>SUMPRODUCT($G15:$G24,CN15:CN24)</f>
        <v>0</v>
      </c>
      <c r="CO25" s="188"/>
      <c r="CP25" s="188"/>
      <c r="CQ25" s="187">
        <f t="shared" si="22"/>
        <v>99.999999999999986</v>
      </c>
      <c r="CR25" s="186">
        <f>SUMPRODUCT($G15:$G24,CR15:CR24)</f>
        <v>0</v>
      </c>
      <c r="CS25" s="188"/>
      <c r="CT25" s="188"/>
      <c r="CU25" s="187">
        <f t="shared" si="23"/>
        <v>99.999999999999986</v>
      </c>
      <c r="CV25" s="186">
        <f>SUMPRODUCT($G15:$G24,CV15:CV24)</f>
        <v>0</v>
      </c>
      <c r="CW25" s="188"/>
      <c r="CX25" s="188"/>
      <c r="CY25" s="187">
        <f t="shared" si="24"/>
        <v>99.999999999999986</v>
      </c>
    </row>
    <row r="26" spans="2:103" s="177" customFormat="1" ht="18" customHeight="1">
      <c r="B26" s="25"/>
      <c r="C26" s="189" t="s">
        <v>19</v>
      </c>
      <c r="D26" s="190"/>
      <c r="E26" s="53"/>
      <c r="F26" s="173">
        <f xml:space="preserve"> SUM(F15:F24)</f>
        <v>524704.72000000009</v>
      </c>
      <c r="G26" s="174">
        <f>IF(F26=0,0,F26/F26)</f>
        <v>1</v>
      </c>
      <c r="H26" s="192">
        <f>SUMPRODUCT(F15:F24,H15:H24)/100</f>
        <v>83946.86</v>
      </c>
      <c r="I26" s="191"/>
      <c r="J26" s="191"/>
      <c r="K26" s="175">
        <f>H26</f>
        <v>83946.86</v>
      </c>
      <c r="L26" s="192">
        <f>SUMPRODUCT($F15:$F24,L15:L24)/100</f>
        <v>171470.68100000001</v>
      </c>
      <c r="M26" s="191"/>
      <c r="N26" s="191"/>
      <c r="O26" s="175">
        <f>K26+L26-0.01</f>
        <v>255417.53100000002</v>
      </c>
      <c r="P26" s="192">
        <f>SUMPRODUCT($F15:$F24,P15:P24)/100</f>
        <v>141912.08400000003</v>
      </c>
      <c r="Q26" s="191"/>
      <c r="R26" s="191"/>
      <c r="S26" s="175">
        <f t="shared" si="2"/>
        <v>397329.61500000005</v>
      </c>
      <c r="T26" s="192">
        <f>SUMPRODUCT($F15:$F24,T15:T24)/100</f>
        <v>127375.095</v>
      </c>
      <c r="U26" s="191"/>
      <c r="V26" s="191"/>
      <c r="W26" s="175">
        <f t="shared" si="3"/>
        <v>524704.71000000008</v>
      </c>
      <c r="X26" s="192">
        <f>SUMPRODUCT($F15:$F24,X15:X24)/100</f>
        <v>0</v>
      </c>
      <c r="Y26" s="191"/>
      <c r="Z26" s="191"/>
      <c r="AA26" s="175">
        <f t="shared" si="4"/>
        <v>524704.71000000008</v>
      </c>
      <c r="AB26" s="192">
        <f>SUMPRODUCT($F15:$F24,AB15:AB24)/100</f>
        <v>0</v>
      </c>
      <c r="AC26" s="192"/>
      <c r="AD26" s="192"/>
      <c r="AE26" s="175">
        <f xml:space="preserve"> ((AA26+AB26))</f>
        <v>524704.71000000008</v>
      </c>
      <c r="AF26" s="191">
        <f>SUMPRODUCT($F15:$F24,AF15:AF24)/100</f>
        <v>0</v>
      </c>
      <c r="AG26" s="191"/>
      <c r="AH26" s="191"/>
      <c r="AI26" s="175">
        <f t="shared" si="6"/>
        <v>524704.71000000008</v>
      </c>
      <c r="AJ26" s="191">
        <f>SUMPRODUCT($F15:$F24,AJ15:AJ24)/100</f>
        <v>0</v>
      </c>
      <c r="AK26" s="192"/>
      <c r="AL26" s="192"/>
      <c r="AM26" s="175">
        <f t="shared" si="7"/>
        <v>524704.71000000008</v>
      </c>
      <c r="AN26" s="191">
        <f>SUMPRODUCT($F15:$F24,AN15:AN24)/100</f>
        <v>0</v>
      </c>
      <c r="AO26" s="192"/>
      <c r="AP26" s="192"/>
      <c r="AQ26" s="175">
        <f t="shared" si="8"/>
        <v>524704.71000000008</v>
      </c>
      <c r="AR26" s="191">
        <f>SUMPRODUCT($F15:$F24,AR15:AR24)/100</f>
        <v>0</v>
      </c>
      <c r="AS26" s="192"/>
      <c r="AT26" s="192"/>
      <c r="AU26" s="175">
        <f t="shared" si="16"/>
        <v>524704.71000000008</v>
      </c>
      <c r="AV26" s="191">
        <f>SUMPRODUCT($F15:$F24,AV15:AV24)/100</f>
        <v>0</v>
      </c>
      <c r="AW26" s="192"/>
      <c r="AX26" s="192"/>
      <c r="AY26" s="175">
        <f t="shared" si="17"/>
        <v>524704.71000000008</v>
      </c>
      <c r="AZ26" s="191">
        <f>SUMPRODUCT($F15:$F24,AZ15:AZ24)/100</f>
        <v>0</v>
      </c>
      <c r="BA26" s="192"/>
      <c r="BB26" s="192"/>
      <c r="BC26" s="175">
        <f t="shared" si="18"/>
        <v>524704.71000000008</v>
      </c>
      <c r="BD26" s="191">
        <f>SUMPRODUCT($F15:$F24,BD15:BD24)/100</f>
        <v>0</v>
      </c>
      <c r="BE26" s="192"/>
      <c r="BF26" s="192"/>
      <c r="BG26" s="175">
        <f t="shared" si="9"/>
        <v>524704.71000000008</v>
      </c>
      <c r="BH26" s="191">
        <f>SUMPRODUCT($F15:$F24,BH15:BH24)/100</f>
        <v>0</v>
      </c>
      <c r="BI26" s="192"/>
      <c r="BJ26" s="192"/>
      <c r="BK26" s="175">
        <f t="shared" si="10"/>
        <v>524704.71000000008</v>
      </c>
      <c r="BL26" s="191">
        <f>SUMPRODUCT($F15:$F24,BL15:BL24)/100</f>
        <v>0</v>
      </c>
      <c r="BM26" s="192"/>
      <c r="BN26" s="192"/>
      <c r="BO26" s="175">
        <f t="shared" si="11"/>
        <v>524704.71000000008</v>
      </c>
      <c r="BP26" s="191">
        <f>SUMPRODUCT($F15:$F24,BP15:BP24)/100</f>
        <v>0</v>
      </c>
      <c r="BQ26" s="192"/>
      <c r="BR26" s="192"/>
      <c r="BS26" s="175">
        <f t="shared" si="19"/>
        <v>524704.71000000008</v>
      </c>
      <c r="BT26" s="191">
        <f>SUMPRODUCT($F15:$F24,BT15:BT24)/100</f>
        <v>0</v>
      </c>
      <c r="BU26" s="192"/>
      <c r="BV26" s="192"/>
      <c r="BW26" s="175">
        <f t="shared" si="20"/>
        <v>524704.71000000008</v>
      </c>
      <c r="BX26" s="191">
        <f>SUMPRODUCT($F15:$F24,BX15:BX24)/100</f>
        <v>0</v>
      </c>
      <c r="BY26" s="192"/>
      <c r="BZ26" s="192"/>
      <c r="CA26" s="175">
        <f t="shared" si="21"/>
        <v>524704.71000000008</v>
      </c>
      <c r="CB26" s="191">
        <f>SUMPRODUCT($F15:$F24,CB15:CB24)/100</f>
        <v>0</v>
      </c>
      <c r="CC26" s="192"/>
      <c r="CD26" s="192"/>
      <c r="CE26" s="175">
        <f t="shared" si="12"/>
        <v>524704.71000000008</v>
      </c>
      <c r="CF26" s="191">
        <f>SUMPRODUCT($F15:$F24,CF15:CF24)/100</f>
        <v>0</v>
      </c>
      <c r="CG26" s="192"/>
      <c r="CH26" s="192"/>
      <c r="CI26" s="175">
        <f t="shared" si="13"/>
        <v>524704.71000000008</v>
      </c>
      <c r="CJ26" s="191">
        <f>SUMPRODUCT($F15:$F24,CJ15:CJ24)/100</f>
        <v>0</v>
      </c>
      <c r="CK26" s="191"/>
      <c r="CL26" s="191"/>
      <c r="CM26" s="175">
        <f t="shared" si="14"/>
        <v>524704.71000000008</v>
      </c>
      <c r="CN26" s="191">
        <f>SUMPRODUCT($F15:$F24,CN15:CN24)/100</f>
        <v>0</v>
      </c>
      <c r="CO26" s="192"/>
      <c r="CP26" s="192"/>
      <c r="CQ26" s="175">
        <f t="shared" si="22"/>
        <v>524704.71000000008</v>
      </c>
      <c r="CR26" s="191">
        <f>SUMPRODUCT($F15:$F24,CR15:CR24)/100</f>
        <v>0</v>
      </c>
      <c r="CS26" s="192"/>
      <c r="CT26" s="192"/>
      <c r="CU26" s="175">
        <f t="shared" si="23"/>
        <v>524704.71000000008</v>
      </c>
      <c r="CV26" s="191">
        <f>SUMPRODUCT($F15:$F24,CV15:CV24)/100</f>
        <v>0</v>
      </c>
      <c r="CW26" s="192"/>
      <c r="CX26" s="192"/>
      <c r="CY26" s="175">
        <f t="shared" si="24"/>
        <v>524704.71000000008</v>
      </c>
    </row>
    <row r="27" spans="2:103" s="45" customFormat="1" ht="15" customHeight="1">
      <c r="B27" s="39"/>
      <c r="C27" s="40"/>
      <c r="D27" s="40"/>
      <c r="E27" s="40"/>
      <c r="F27" s="41"/>
      <c r="G27" s="41"/>
      <c r="H27" s="42"/>
      <c r="I27" s="42"/>
      <c r="J27" s="42"/>
      <c r="K27" s="42"/>
      <c r="L27" s="43"/>
      <c r="M27" s="43"/>
      <c r="N27" s="43"/>
      <c r="O27" s="42"/>
      <c r="P27" s="42"/>
      <c r="Q27" s="42"/>
      <c r="R27" s="42"/>
      <c r="S27" s="42"/>
      <c r="T27" s="41"/>
      <c r="U27" s="41"/>
      <c r="V27" s="41"/>
      <c r="W27" s="43"/>
      <c r="X27" s="44"/>
      <c r="Y27" s="44"/>
      <c r="Z27" s="44"/>
      <c r="AA27" s="44"/>
    </row>
    <row r="28" spans="2:103" s="45" customFormat="1" ht="15" customHeight="1">
      <c r="B28" s="273" t="s">
        <v>75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</row>
    <row r="29" spans="2:103" s="45" customFormat="1" ht="15" customHeight="1"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</row>
    <row r="30" spans="2:103" s="45" customFormat="1" ht="15" customHeight="1"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</row>
    <row r="31" spans="2:103" s="45" customFormat="1" ht="15" customHeight="1">
      <c r="B31" s="274" t="s">
        <v>59</v>
      </c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</row>
    <row r="32" spans="2:103" s="42" customFormat="1" ht="12.6" customHeight="1">
      <c r="B32" s="275" t="s">
        <v>56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</row>
    <row r="33" spans="2:103" s="42" customFormat="1" ht="12.6" customHeight="1">
      <c r="B33" s="253" t="s">
        <v>51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BS33" s="61"/>
    </row>
    <row r="34" spans="2:103" s="42" customFormat="1" ht="12.6" customHeight="1">
      <c r="B34" s="253" t="s">
        <v>57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N34" s="272"/>
      <c r="AO34" s="272"/>
      <c r="AP34" s="272"/>
      <c r="AQ34" s="272"/>
      <c r="AR34" s="272"/>
      <c r="AS34" s="272"/>
      <c r="AT34" s="272"/>
      <c r="AU34" s="272"/>
      <c r="BD34" s="272"/>
      <c r="BE34" s="272"/>
      <c r="BF34" s="272"/>
      <c r="BG34" s="272"/>
      <c r="BH34" s="272"/>
      <c r="BI34" s="272"/>
      <c r="BJ34" s="272"/>
      <c r="BK34" s="272"/>
      <c r="BT34" s="272"/>
      <c r="BU34" s="272"/>
      <c r="BV34" s="272"/>
      <c r="BW34" s="272"/>
      <c r="BX34" s="272"/>
      <c r="BY34" s="272"/>
      <c r="BZ34" s="272"/>
      <c r="CA34" s="272"/>
      <c r="CJ34" s="272"/>
      <c r="CK34" s="272"/>
      <c r="CL34" s="272"/>
      <c r="CM34" s="272"/>
      <c r="CN34" s="272"/>
      <c r="CO34" s="272"/>
      <c r="CP34" s="272"/>
      <c r="CQ34" s="272"/>
    </row>
    <row r="35" spans="2:103" ht="12.6" customHeight="1">
      <c r="B35" s="253" t="s">
        <v>58</v>
      </c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I35" s="86"/>
      <c r="AJ35" s="68"/>
      <c r="AK35" s="68"/>
      <c r="AL35" s="68"/>
      <c r="AM35" s="68"/>
      <c r="AN35" s="48"/>
      <c r="AO35" s="121"/>
      <c r="AP35" s="121"/>
      <c r="AQ35" s="121"/>
      <c r="AR35"/>
      <c r="AS35"/>
      <c r="AT35"/>
      <c r="AU35"/>
      <c r="AY35" s="86"/>
      <c r="AZ35" s="68"/>
      <c r="BA35" s="68"/>
      <c r="BB35" s="68"/>
      <c r="BC35" s="68"/>
      <c r="BD35" s="48"/>
      <c r="BE35" s="121"/>
      <c r="BF35" s="121"/>
      <c r="BG35" s="121"/>
      <c r="BH35"/>
      <c r="BI35"/>
      <c r="BJ35"/>
      <c r="BK35"/>
      <c r="BO35" s="86"/>
      <c r="BP35" s="68"/>
      <c r="BQ35" s="68"/>
      <c r="BR35" s="68"/>
      <c r="BS35" s="68"/>
      <c r="BT35" s="48"/>
      <c r="BU35" s="121"/>
      <c r="BV35" s="121"/>
      <c r="BW35" s="121"/>
      <c r="BX35"/>
      <c r="BY35"/>
      <c r="BZ35"/>
      <c r="CA35"/>
      <c r="CE35" s="86"/>
      <c r="CF35" s="68"/>
      <c r="CG35" s="68"/>
      <c r="CH35" s="68"/>
      <c r="CI35" s="68"/>
      <c r="CJ35" s="48"/>
      <c r="CK35" s="121"/>
      <c r="CL35" s="121"/>
      <c r="CM35" s="121"/>
      <c r="CN35"/>
      <c r="CO35"/>
      <c r="CP35"/>
      <c r="CQ35"/>
      <c r="CU35" s="86"/>
      <c r="CV35" s="68"/>
      <c r="CW35" s="68"/>
      <c r="CX35" s="68"/>
      <c r="CY35" s="68"/>
    </row>
    <row r="36" spans="2:103" ht="12.6" customHeight="1"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I36" s="85"/>
      <c r="AJ36" s="52"/>
      <c r="AK36" s="52"/>
      <c r="AL36" s="52"/>
      <c r="AM36" s="52"/>
      <c r="AN36"/>
      <c r="AO36"/>
      <c r="AP36"/>
      <c r="AQ36"/>
      <c r="AR36"/>
      <c r="AS36"/>
      <c r="AT36"/>
      <c r="AU36"/>
      <c r="AY36" s="85"/>
      <c r="AZ36" s="52"/>
      <c r="BA36" s="52"/>
      <c r="BB36" s="52"/>
      <c r="BC36" s="52"/>
      <c r="BD36"/>
      <c r="BE36"/>
      <c r="BF36"/>
      <c r="BG36"/>
      <c r="BH36"/>
      <c r="BI36"/>
      <c r="BJ36"/>
      <c r="BK36"/>
      <c r="BO36" s="85"/>
      <c r="BP36" s="52"/>
      <c r="BQ36" s="52"/>
      <c r="BR36" s="52"/>
      <c r="BS36" s="52"/>
      <c r="BT36"/>
      <c r="BU36"/>
      <c r="BV36"/>
      <c r="BW36"/>
      <c r="BX36"/>
      <c r="BY36"/>
      <c r="BZ36"/>
      <c r="CA36"/>
      <c r="CE36" s="85"/>
      <c r="CF36" s="52"/>
      <c r="CG36" s="52"/>
      <c r="CH36" s="52"/>
      <c r="CI36" s="52"/>
      <c r="CJ36"/>
      <c r="CK36"/>
      <c r="CL36"/>
      <c r="CM36"/>
      <c r="CN36"/>
      <c r="CO36"/>
      <c r="CP36"/>
      <c r="CQ36"/>
      <c r="CU36" s="85"/>
      <c r="CV36" s="52"/>
      <c r="CW36" s="52"/>
      <c r="CX36" s="52"/>
      <c r="CY36" s="52"/>
    </row>
    <row r="37" spans="2:103" ht="15" customHeight="1">
      <c r="B37" s="47"/>
      <c r="C37" s="47"/>
      <c r="D37" s="47"/>
      <c r="E37" s="47"/>
      <c r="T37" s="46"/>
      <c r="U37" s="46"/>
      <c r="V37" s="46"/>
    </row>
    <row r="38" spans="2:103">
      <c r="T38" s="46"/>
      <c r="U38" s="46"/>
      <c r="V38" s="46"/>
    </row>
  </sheetData>
  <mergeCells count="48">
    <mergeCell ref="CR7:CV7"/>
    <mergeCell ref="B10:G10"/>
    <mergeCell ref="BD7:BK7"/>
    <mergeCell ref="BL7:BS7"/>
    <mergeCell ref="BT7:CA7"/>
    <mergeCell ref="CB7:CI7"/>
    <mergeCell ref="AN7:AU7"/>
    <mergeCell ref="AV7:BC7"/>
    <mergeCell ref="B7:C7"/>
    <mergeCell ref="D7:G7"/>
    <mergeCell ref="H7:O7"/>
    <mergeCell ref="CJ7:CQ7"/>
    <mergeCell ref="P7:AE7"/>
    <mergeCell ref="C13:E14"/>
    <mergeCell ref="AB9:AE9"/>
    <mergeCell ref="AB10:AE10"/>
    <mergeCell ref="B13:B14"/>
    <mergeCell ref="C21:E21"/>
    <mergeCell ref="C22:E22"/>
    <mergeCell ref="C23:E23"/>
    <mergeCell ref="C15:E15"/>
    <mergeCell ref="C16:E16"/>
    <mergeCell ref="C17:E17"/>
    <mergeCell ref="C18:E18"/>
    <mergeCell ref="CJ34:CQ34"/>
    <mergeCell ref="AN34:AU34"/>
    <mergeCell ref="BD34:BK34"/>
    <mergeCell ref="BT34:CA34"/>
    <mergeCell ref="C24:E24"/>
    <mergeCell ref="B28:AE28"/>
    <mergeCell ref="B31:AE31"/>
    <mergeCell ref="B32:AE32"/>
    <mergeCell ref="B36:AE36"/>
    <mergeCell ref="B35:AE35"/>
    <mergeCell ref="B34:AE34"/>
    <mergeCell ref="B33:AE33"/>
    <mergeCell ref="B1:AE4"/>
    <mergeCell ref="B5:AE5"/>
    <mergeCell ref="X10:AA10"/>
    <mergeCell ref="B9:F9"/>
    <mergeCell ref="X9:AA9"/>
    <mergeCell ref="T10:W10"/>
    <mergeCell ref="T9:W9"/>
    <mergeCell ref="H10:P10"/>
    <mergeCell ref="H9:P9"/>
    <mergeCell ref="P6:AA6"/>
    <mergeCell ref="C19:E19"/>
    <mergeCell ref="C20:E20"/>
  </mergeCells>
  <phoneticPr fontId="3" type="noConversion"/>
  <conditionalFormatting sqref="L15:N15 P15:R15 T15:V15 X15:Z15 AB15:AD15 Q16:R17 U16:V17 Y16:Z17 AC16:AD16 AN15:AP25 AJ15:AL25 AF15:AH25 CB15:CD25 CR15:CT25 AZ15:BB25 BH15:BJ25 BD15:BF25 AV15:AX25 BL15:BN25 BP15:BR25 BT15:BV25 CF15:CH25 AR15:AT25 BX15:BZ25 CJ15:CL25 CN15:CP25 CV15:CX25 T18:V25 X18:Z25 AB17:AD25 L24:N25 P18:R25 M16:N23">
    <cfRule type="expression" dxfId="6" priority="7" stopIfTrue="1">
      <formula>K15&gt;99.9999999</formula>
    </cfRule>
  </conditionalFormatting>
  <conditionalFormatting sqref="W26 AQ26 AA26 AU26 AY26 BC26 BO26 BS26 BW26 CA26 CM26 CQ26 CU26 CY26">
    <cfRule type="expression" dxfId="5" priority="8" stopIfTrue="1">
      <formula>#REF!=1</formula>
    </cfRule>
  </conditionalFormatting>
  <conditionalFormatting sqref="AB16">
    <cfRule type="expression" dxfId="4" priority="6" stopIfTrue="1">
      <formula>AA16&gt;99.9999999</formula>
    </cfRule>
  </conditionalFormatting>
  <conditionalFormatting sqref="P16:P17">
    <cfRule type="expression" dxfId="3" priority="4" stopIfTrue="1">
      <formula>O16&gt;99.9999999</formula>
    </cfRule>
  </conditionalFormatting>
  <conditionalFormatting sqref="T16:T17">
    <cfRule type="expression" dxfId="2" priority="3" stopIfTrue="1">
      <formula>S16&gt;99.9999999</formula>
    </cfRule>
  </conditionalFormatting>
  <conditionalFormatting sqref="X16:X17">
    <cfRule type="expression" dxfId="1" priority="2" stopIfTrue="1">
      <formula>W16&gt;99.9999999</formula>
    </cfRule>
  </conditionalFormatting>
  <conditionalFormatting sqref="L16">
    <cfRule type="expression" dxfId="0" priority="1" stopIfTrue="1">
      <formula>K16&gt;99.9999999</formula>
    </cfRule>
  </conditionalFormatting>
  <printOptions horizontalCentered="1"/>
  <pageMargins left="0.55118110236220474" right="0.23622047244094491" top="0.74803149606299213" bottom="0.74803149606299213" header="0.31496062992125984" footer="0.31496062992125984"/>
  <pageSetup paperSize="9" scale="67" firstPageNumber="2" fitToWidth="0" orientation="landscape" useFirstPageNumber="1" horizontalDpi="300" verticalDpi="300" r:id="rId1"/>
  <headerFooter alignWithMargins="0">
    <oddFooter>&amp;L&amp;9 41.211 v002   micro&amp;R&amp;P</oddFooter>
  </headerFooter>
  <colBreaks count="4" manualBreakCount="4">
    <brk id="39" min="1" max="44" man="1"/>
    <brk id="55" min="1" max="44" man="1"/>
    <brk id="71" min="1" max="44" man="1"/>
    <brk id="87" min="1" max="44" man="1"/>
  </colBreaks>
  <ignoredErrors>
    <ignoredError sqref="AE15:AE16 AU15:AU24 S15:S16 AA15:AA16 W15:W16 O15:O24 K15:K24 F20:F22 AM15:AM24 AI15:AI24 AQ15:AQ24 AU25:AU26 F24 S18:S24 W18:W24 AA18:AA24 AE18:AE24" unlockedFormula="1"/>
    <ignoredError sqref="AQ25:AR26 K25:L26 O25:P25 S25:T26 W25:X26 AA25:AB26 AE25:AF25 AI25:AJ26 AM25:AN26 AF26 P26" formula="1" unlockedFormula="1"/>
    <ignoredError sqref="H26 F25 G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QCI</vt:lpstr>
      <vt:lpstr>CronogFF</vt:lpstr>
      <vt:lpstr>CronogFF!Area_de_impressao</vt:lpstr>
      <vt:lpstr>QCI!Area_de_impressao</vt:lpstr>
      <vt:lpstr>CronogFF!Titulos_de_impressao</vt:lpstr>
    </vt:vector>
  </TitlesOfParts>
  <Company>CAIXA ECONOMICA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QCI e CFF</dc:title>
  <dc:creator>Guilherme e Pedro</dc:creator>
  <cp:lastModifiedBy>Documentos</cp:lastModifiedBy>
  <cp:lastPrinted>2026-01-23T12:13:50Z</cp:lastPrinted>
  <dcterms:created xsi:type="dcterms:W3CDTF">2001-05-13T11:25:36Z</dcterms:created>
  <dcterms:modified xsi:type="dcterms:W3CDTF">2026-01-23T14:28:10Z</dcterms:modified>
</cp:coreProperties>
</file>